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chu/Desktop/BAR/BAR CATERING/"/>
    </mc:Choice>
  </mc:AlternateContent>
  <bookViews>
    <workbookView xWindow="4500" yWindow="460" windowWidth="18440" windowHeight="17260"/>
  </bookViews>
  <sheets>
    <sheet name="CATERING nabídka" sheetId="2" r:id="rId1"/>
    <sheet name="List1" sheetId="3" state="hidden" r:id="rId2"/>
    <sheet name="Baricheck" sheetId="4" state="hidden" r:id="rId3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4" l="1"/>
  <c r="C51" i="4"/>
  <c r="C50" i="4"/>
  <c r="C49" i="4"/>
  <c r="E49" i="4"/>
  <c r="F49" i="4"/>
  <c r="C47" i="4"/>
  <c r="E47" i="4"/>
  <c r="F47" i="4"/>
  <c r="C45" i="4"/>
  <c r="E45" i="4"/>
  <c r="F45" i="4"/>
  <c r="C44" i="4"/>
  <c r="E44" i="4"/>
  <c r="F44" i="4"/>
  <c r="C43" i="4"/>
  <c r="E43" i="4"/>
  <c r="F43" i="4"/>
  <c r="C41" i="4"/>
  <c r="C40" i="4"/>
  <c r="E40" i="4"/>
  <c r="F40" i="4"/>
  <c r="C39" i="4"/>
  <c r="E39" i="4"/>
  <c r="F39" i="4"/>
  <c r="C38" i="4"/>
  <c r="E38" i="4"/>
  <c r="F38" i="4"/>
  <c r="C37" i="4"/>
  <c r="E37" i="4"/>
  <c r="F37" i="4"/>
  <c r="C35" i="4"/>
  <c r="E35" i="4"/>
  <c r="F35" i="4"/>
  <c r="C34" i="4"/>
  <c r="E34" i="4"/>
  <c r="F34" i="4"/>
  <c r="C33" i="4"/>
  <c r="E33" i="4"/>
  <c r="F33" i="4"/>
  <c r="C32" i="4"/>
  <c r="C31" i="4"/>
  <c r="E31" i="4"/>
  <c r="F31" i="4"/>
  <c r="C30" i="4"/>
  <c r="C29" i="4"/>
  <c r="E29" i="4"/>
  <c r="F29" i="4"/>
  <c r="C28" i="4"/>
  <c r="C27" i="4"/>
  <c r="E27" i="4"/>
  <c r="F27" i="4"/>
  <c r="C25" i="4"/>
  <c r="C24" i="4"/>
  <c r="E24" i="4"/>
  <c r="F24" i="4"/>
  <c r="C23" i="4"/>
  <c r="C22" i="4"/>
  <c r="E22" i="4"/>
  <c r="F22" i="4"/>
  <c r="C20" i="4"/>
  <c r="C19" i="4"/>
  <c r="E19" i="4"/>
  <c r="F19" i="4"/>
  <c r="C18" i="4"/>
  <c r="E18" i="4"/>
  <c r="F18" i="4"/>
  <c r="C17" i="4"/>
  <c r="E17" i="4"/>
  <c r="F17" i="4"/>
  <c r="C16" i="4"/>
  <c r="E16" i="4"/>
  <c r="F16" i="4"/>
  <c r="C15" i="4"/>
  <c r="E15" i="4"/>
  <c r="F15" i="4"/>
  <c r="C14" i="4"/>
  <c r="C13" i="4"/>
  <c r="E13" i="4"/>
  <c r="F13" i="4"/>
  <c r="C12" i="4"/>
  <c r="C11" i="4"/>
  <c r="E11" i="4"/>
  <c r="F11" i="4"/>
  <c r="C10" i="4"/>
  <c r="E10" i="4"/>
  <c r="F10" i="4"/>
  <c r="C6" i="4"/>
  <c r="E6" i="4"/>
  <c r="F6" i="4"/>
  <c r="C7" i="4"/>
  <c r="E7" i="4"/>
  <c r="F7" i="4"/>
  <c r="C8" i="4"/>
  <c r="E8" i="4"/>
  <c r="F8" i="4"/>
  <c r="C5" i="4"/>
  <c r="E52" i="4"/>
  <c r="F52" i="4"/>
  <c r="E51" i="4"/>
  <c r="F51" i="4"/>
  <c r="E50" i="4"/>
  <c r="F50" i="4"/>
  <c r="E41" i="4"/>
  <c r="F41" i="4"/>
  <c r="E32" i="4"/>
  <c r="F32" i="4"/>
  <c r="E30" i="4"/>
  <c r="F30" i="4"/>
  <c r="E28" i="4"/>
  <c r="F28" i="4"/>
  <c r="E25" i="4"/>
  <c r="F25" i="4"/>
  <c r="E23" i="4"/>
  <c r="F23" i="4"/>
  <c r="E20" i="4"/>
  <c r="F20" i="4"/>
  <c r="E14" i="4"/>
  <c r="F14" i="4"/>
  <c r="E12" i="4"/>
  <c r="F12" i="4"/>
  <c r="E5" i="4"/>
  <c r="F5" i="4"/>
  <c r="L2" i="4"/>
  <c r="E28" i="2"/>
  <c r="E29" i="2"/>
  <c r="E30" i="2"/>
  <c r="E31" i="2"/>
  <c r="E32" i="2"/>
  <c r="E33" i="2"/>
  <c r="E34" i="2"/>
  <c r="E35" i="2"/>
  <c r="E27" i="2"/>
  <c r="F53" i="4"/>
  <c r="E53" i="4"/>
  <c r="E54" i="4"/>
  <c r="F54" i="4"/>
  <c r="F55" i="4"/>
  <c r="E55" i="4"/>
  <c r="E52" i="2"/>
  <c r="F52" i="2"/>
  <c r="E51" i="2"/>
  <c r="F51" i="2"/>
  <c r="E50" i="2"/>
  <c r="F50" i="2"/>
  <c r="E49" i="2"/>
  <c r="F49" i="2"/>
  <c r="E47" i="2"/>
  <c r="F47" i="2"/>
  <c r="E45" i="2"/>
  <c r="F45" i="2"/>
  <c r="E44" i="2"/>
  <c r="F44" i="2"/>
  <c r="E43" i="2"/>
  <c r="F43" i="2"/>
  <c r="E38" i="2"/>
  <c r="F38" i="2"/>
  <c r="E39" i="2"/>
  <c r="F39" i="2"/>
  <c r="E40" i="2"/>
  <c r="F40" i="2"/>
  <c r="E41" i="2"/>
  <c r="F41" i="2"/>
  <c r="E37" i="2"/>
  <c r="F37" i="2"/>
  <c r="E25" i="2"/>
  <c r="F25" i="2"/>
  <c r="E24" i="2"/>
  <c r="F24" i="2"/>
  <c r="E23" i="2"/>
  <c r="F23" i="2"/>
  <c r="E22" i="2"/>
  <c r="F22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10" i="2"/>
  <c r="F10" i="2"/>
  <c r="E6" i="2"/>
  <c r="F6" i="2"/>
  <c r="E7" i="2"/>
  <c r="F7" i="2"/>
  <c r="E8" i="2"/>
  <c r="F8" i="2"/>
  <c r="E5" i="2"/>
  <c r="F5" i="2"/>
  <c r="F52" i="3"/>
  <c r="G52" i="3"/>
  <c r="F51" i="3"/>
  <c r="G51" i="3"/>
  <c r="F50" i="3"/>
  <c r="G50" i="3"/>
  <c r="F49" i="3"/>
  <c r="G49" i="3"/>
  <c r="F47" i="3"/>
  <c r="G47" i="3"/>
  <c r="F45" i="3"/>
  <c r="G45" i="3"/>
  <c r="F44" i="3"/>
  <c r="G44" i="3"/>
  <c r="F43" i="3"/>
  <c r="G43" i="3"/>
  <c r="F41" i="3"/>
  <c r="G41" i="3"/>
  <c r="F40" i="3"/>
  <c r="G40" i="3"/>
  <c r="F39" i="3"/>
  <c r="G39" i="3"/>
  <c r="F38" i="3"/>
  <c r="G38" i="3"/>
  <c r="F37" i="3"/>
  <c r="G37" i="3"/>
  <c r="F35" i="3"/>
  <c r="G35" i="3"/>
  <c r="F34" i="3"/>
  <c r="G34" i="3"/>
  <c r="F33" i="3"/>
  <c r="G33" i="3"/>
  <c r="F32" i="3"/>
  <c r="G32" i="3"/>
  <c r="F31" i="3"/>
  <c r="G31" i="3"/>
  <c r="F30" i="3"/>
  <c r="G30" i="3"/>
  <c r="F29" i="3"/>
  <c r="G29" i="3"/>
  <c r="F28" i="3"/>
  <c r="G28" i="3"/>
  <c r="F27" i="3"/>
  <c r="G27" i="3"/>
  <c r="F25" i="3"/>
  <c r="G25" i="3"/>
  <c r="F24" i="3"/>
  <c r="G24" i="3"/>
  <c r="F23" i="3"/>
  <c r="G23" i="3"/>
  <c r="F22" i="3"/>
  <c r="G22" i="3"/>
  <c r="F20" i="3"/>
  <c r="G20" i="3"/>
  <c r="F19" i="3"/>
  <c r="G19" i="3"/>
  <c r="F18" i="3"/>
  <c r="G18" i="3"/>
  <c r="F17" i="3"/>
  <c r="G17" i="3"/>
  <c r="F16" i="3"/>
  <c r="G16" i="3"/>
  <c r="F15" i="3"/>
  <c r="G15" i="3"/>
  <c r="F14" i="3"/>
  <c r="G14" i="3"/>
  <c r="F13" i="3"/>
  <c r="G13" i="3"/>
  <c r="F12" i="3"/>
  <c r="G12" i="3"/>
  <c r="F11" i="3"/>
  <c r="G11" i="3"/>
  <c r="F10" i="3"/>
  <c r="G10" i="3"/>
  <c r="F8" i="3"/>
  <c r="G8" i="3"/>
  <c r="F7" i="3"/>
  <c r="G7" i="3"/>
  <c r="F6" i="3"/>
  <c r="G6" i="3"/>
  <c r="F5" i="3"/>
  <c r="G5" i="3"/>
  <c r="M2" i="3"/>
  <c r="G53" i="3"/>
  <c r="F53" i="3"/>
  <c r="F27" i="2"/>
  <c r="F29" i="2"/>
  <c r="F33" i="2"/>
  <c r="F34" i="2"/>
  <c r="F35" i="2"/>
  <c r="L5" i="4"/>
  <c r="F54" i="3"/>
  <c r="G54" i="3"/>
  <c r="G55" i="3"/>
  <c r="F28" i="2"/>
  <c r="F30" i="2"/>
  <c r="F31" i="2"/>
  <c r="F32" i="2"/>
  <c r="L2" i="2"/>
  <c r="M5" i="4"/>
  <c r="F55" i="3"/>
  <c r="F53" i="2"/>
  <c r="E53" i="2"/>
  <c r="E54" i="2"/>
  <c r="F54" i="2"/>
  <c r="F55" i="2"/>
  <c r="M4" i="4"/>
  <c r="M8" i="4"/>
  <c r="E55" i="2"/>
  <c r="L4" i="4"/>
  <c r="L8" i="4"/>
  <c r="L10" i="4"/>
</calcChain>
</file>

<file path=xl/sharedStrings.xml><?xml version="1.0" encoding="utf-8"?>
<sst xmlns="http://schemas.openxmlformats.org/spreadsheetml/2006/main" count="179" uniqueCount="62">
  <si>
    <t>Objednávka pokrmů</t>
  </si>
  <si>
    <t>Salátová mísa I.</t>
  </si>
  <si>
    <t>Salátová mísa II.</t>
  </si>
  <si>
    <t>Salátová mísa III.</t>
  </si>
  <si>
    <t>Salátová mísa IV.</t>
  </si>
  <si>
    <t>Studená mísa I.</t>
  </si>
  <si>
    <t>Studená mísa II.</t>
  </si>
  <si>
    <t>Studená mísa III.</t>
  </si>
  <si>
    <t>Studená mísa IV.</t>
  </si>
  <si>
    <t>Studená mísa V.</t>
  </si>
  <si>
    <t>Studená mísa VI.</t>
  </si>
  <si>
    <t>Studená mísa VII</t>
  </si>
  <si>
    <t>Studená mísa VIII.</t>
  </si>
  <si>
    <t>Studená mísa IX.</t>
  </si>
  <si>
    <t>Studená mísa X.</t>
  </si>
  <si>
    <t>Studená mísa XI.</t>
  </si>
  <si>
    <t>Nabídka I.</t>
  </si>
  <si>
    <t>Nabídka II.</t>
  </si>
  <si>
    <t>Nabídka III.</t>
  </si>
  <si>
    <t>Nabídka IV.</t>
  </si>
  <si>
    <t>Nabídka V.</t>
  </si>
  <si>
    <t>Pečivo</t>
  </si>
  <si>
    <t>Dezerty a ovoce</t>
  </si>
  <si>
    <t>Dezert I.</t>
  </si>
  <si>
    <t>Dezert II.</t>
  </si>
  <si>
    <t>Celkem</t>
  </si>
  <si>
    <t>Počet porcí</t>
  </si>
  <si>
    <t>Cena za porci</t>
  </si>
  <si>
    <t>Celkem bez DPH</t>
  </si>
  <si>
    <t>Celkem s DPH</t>
  </si>
  <si>
    <t>Ostatní</t>
  </si>
  <si>
    <t>U objednávek do 3 000,00 Kč je účtován manipulační poplatek 800,00 Kč vč. DPH</t>
  </si>
  <si>
    <t>Nabídka VI.</t>
  </si>
  <si>
    <t>Nabídka VII.</t>
  </si>
  <si>
    <t>Nabídka VIII.</t>
  </si>
  <si>
    <t>Ovoce III.</t>
  </si>
  <si>
    <t>Ovoce IV.</t>
  </si>
  <si>
    <t>Studená kuchyně I.</t>
  </si>
  <si>
    <t>Studená kuchyně II.</t>
  </si>
  <si>
    <t>Studená kuchyně III.</t>
  </si>
  <si>
    <t>Studená kuchyně IV.</t>
  </si>
  <si>
    <t>Finger Food I.</t>
  </si>
  <si>
    <t>Finger Food II.</t>
  </si>
  <si>
    <t>Finger Food III.</t>
  </si>
  <si>
    <t>Finger Food IV.</t>
  </si>
  <si>
    <t>Finger Food V.</t>
  </si>
  <si>
    <t>Finger Food VI.</t>
  </si>
  <si>
    <t>Finger Food VII.</t>
  </si>
  <si>
    <t>Finger Food VIII.</t>
  </si>
  <si>
    <t>Finger Food IX.</t>
  </si>
  <si>
    <t>Studená kuchyně - bezmasá jídla</t>
  </si>
  <si>
    <t>Studená kuchyně</t>
  </si>
  <si>
    <t>Salátové mísy</t>
  </si>
  <si>
    <t>Teplá kuchyně</t>
  </si>
  <si>
    <t>Teplá kuchyně - bezmasá jídla</t>
  </si>
  <si>
    <t>Pokrm</t>
  </si>
  <si>
    <t>Finger Food - Kanapky (min. objednávka 10 porcí)</t>
  </si>
  <si>
    <t>Check</t>
  </si>
  <si>
    <t>Zákazník</t>
  </si>
  <si>
    <t>Baribal</t>
  </si>
  <si>
    <t>Rozdíl</t>
  </si>
  <si>
    <t>ROZDÍL V CENĚ HLEDEJ V KANAPKÁCH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</si>
</sst>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Kč&quot;;[Red]\-#,##0\ &quot;Kč&quot;"/>
    <numFmt numFmtId="165" formatCode="_-* #,##0.00\ &quot;Kč&quot;_-;\-* #,##0.00\ &quot;Kč&quot;_-;_-* &quot;-&quot;??\ &quot;Kč&quot;_-;_-@_-"/>
    <numFmt numFmtId="166" formatCode="_-* #,##0\ &quot;Kč&quot;_-;\-* #,##0\ &quot;Kč&quot;_-;_-* &quot;-&quot;??\ &quot;Kč&quot;_-;_-@_-"/>
    <numFmt numFmtId="167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0" xfId="0" applyBorder="1"/>
    <xf numFmtId="165" fontId="0" fillId="0" borderId="0" xfId="1" applyFont="1" applyBorder="1"/>
    <xf numFmtId="165" fontId="0" fillId="0" borderId="0" xfId="0" applyNumberFormat="1" applyBorder="1"/>
    <xf numFmtId="165" fontId="0" fillId="0" borderId="2" xfId="0" applyNumberFormat="1" applyBorder="1"/>
    <xf numFmtId="0" fontId="0" fillId="0" borderId="0" xfId="0" applyFill="1" applyBorder="1"/>
    <xf numFmtId="0" fontId="0" fillId="4" borderId="6" xfId="0" applyFill="1" applyBorder="1"/>
    <xf numFmtId="165" fontId="0" fillId="4" borderId="6" xfId="1" applyFont="1" applyFill="1" applyBorder="1"/>
    <xf numFmtId="0" fontId="4" fillId="4" borderId="5" xfId="0" applyFont="1" applyFill="1" applyBorder="1" applyAlignment="1">
      <alignment horizontal="center" vertical="center"/>
    </xf>
    <xf numFmtId="165" fontId="3" fillId="4" borderId="7" xfId="0" applyNumberFormat="1" applyFont="1" applyFill="1" applyBorder="1"/>
    <xf numFmtId="164" fontId="0" fillId="0" borderId="4" xfId="0" applyNumberFormat="1" applyBorder="1" applyAlignment="1">
      <alignment vertical="center"/>
    </xf>
    <xf numFmtId="165" fontId="5" fillId="0" borderId="2" xfId="0" applyNumberFormat="1" applyFont="1" applyBorder="1"/>
    <xf numFmtId="165" fontId="5" fillId="0" borderId="0" xfId="0" applyNumberFormat="1" applyFont="1" applyBorder="1"/>
    <xf numFmtId="166" fontId="0" fillId="4" borderId="6" xfId="0" applyNumberFormat="1" applyFill="1" applyBorder="1"/>
    <xf numFmtId="0" fontId="0" fillId="0" borderId="8" xfId="0" applyBorder="1"/>
    <xf numFmtId="0" fontId="0" fillId="0" borderId="9" xfId="0" applyFill="1" applyBorder="1"/>
    <xf numFmtId="165" fontId="0" fillId="0" borderId="9" xfId="1" applyFont="1" applyBorder="1"/>
    <xf numFmtId="165" fontId="0" fillId="0" borderId="10" xfId="0" applyNumberFormat="1" applyBorder="1"/>
    <xf numFmtId="164" fontId="0" fillId="0" borderId="11" xfId="0" applyNumberFormat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5" borderId="0" xfId="0" applyFill="1"/>
    <xf numFmtId="165" fontId="0" fillId="5" borderId="0" xfId="1" applyFont="1" applyFill="1"/>
    <xf numFmtId="0" fontId="4" fillId="5" borderId="0" xfId="0" applyFont="1" applyFill="1" applyAlignment="1">
      <alignment vertical="center"/>
    </xf>
    <xf numFmtId="0" fontId="0" fillId="5" borderId="0" xfId="0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165" fontId="0" fillId="5" borderId="0" xfId="0" applyNumberFormat="1" applyFill="1"/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center"/>
    </xf>
    <xf numFmtId="165" fontId="2" fillId="6" borderId="12" xfId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9" fillId="5" borderId="0" xfId="0" applyFont="1" applyFill="1"/>
    <xf numFmtId="165" fontId="0" fillId="0" borderId="0" xfId="1" applyFont="1" applyBorder="1" applyProtection="1">
      <protection hidden="1"/>
    </xf>
    <xf numFmtId="0" fontId="2" fillId="6" borderId="13" xfId="0" applyFont="1" applyFill="1" applyBorder="1" applyAlignment="1">
      <alignment horizontal="center"/>
    </xf>
    <xf numFmtId="167" fontId="0" fillId="5" borderId="13" xfId="0" applyNumberFormat="1" applyFill="1" applyBorder="1" applyAlignment="1">
      <alignment horizontal="center"/>
    </xf>
    <xf numFmtId="0" fontId="2" fillId="7" borderId="13" xfId="0" applyFont="1" applyFill="1" applyBorder="1"/>
    <xf numFmtId="0" fontId="2" fillId="8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0" fillId="5" borderId="0" xfId="0" applyFont="1" applyFill="1"/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1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2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L55"/>
  <sheetViews>
    <sheetView tabSelected="1" workbookViewId="0">
      <pane ySplit="3" topLeftCell="A4" activePane="bottomLeft" state="frozen"/>
      <selection pane="bottomLeft" activeCell="C23" sqref="C23"/>
    </sheetView>
  </sheetViews>
  <sheetFormatPr baseColWidth="10" defaultColWidth="8.83203125" defaultRowHeight="15" x14ac:dyDescent="0.2"/>
  <cols>
    <col min="1" max="1" width="8.83203125" style="24"/>
    <col min="2" max="2" width="38" style="24" customWidth="1"/>
    <col min="3" max="3" width="21.5" style="24" customWidth="1"/>
    <col min="4" max="4" width="21.83203125" style="25" customWidth="1"/>
    <col min="5" max="5" width="17.6640625" style="24" customWidth="1"/>
    <col min="6" max="6" width="18.5" style="24" customWidth="1"/>
    <col min="7" max="8" width="8.83203125" style="24"/>
    <col min="9" max="10" width="11.83203125" style="24" bestFit="1" customWidth="1"/>
    <col min="11" max="16384" width="8.83203125" style="24"/>
  </cols>
  <sheetData>
    <row r="1" spans="2:12" ht="16" thickBot="1" x14ac:dyDescent="0.25"/>
    <row r="2" spans="2:12" ht="30" customHeight="1" thickBot="1" x14ac:dyDescent="0.25">
      <c r="B2" s="48" t="s">
        <v>0</v>
      </c>
      <c r="C2" s="49"/>
      <c r="D2" s="49"/>
      <c r="E2" s="49"/>
      <c r="F2" s="50"/>
      <c r="G2" s="26"/>
      <c r="K2" s="28">
        <v>800</v>
      </c>
      <c r="L2" s="28">
        <f>K2/1.21</f>
        <v>661.15702479338847</v>
      </c>
    </row>
    <row r="3" spans="2:12" ht="16" thickBot="1" x14ac:dyDescent="0.25">
      <c r="B3" s="35" t="s">
        <v>55</v>
      </c>
      <c r="C3" s="36" t="s">
        <v>26</v>
      </c>
      <c r="D3" s="37" t="s">
        <v>27</v>
      </c>
      <c r="E3" s="36" t="s">
        <v>28</v>
      </c>
      <c r="F3" s="38" t="s">
        <v>29</v>
      </c>
      <c r="G3" s="27"/>
    </row>
    <row r="4" spans="2:12" ht="16" thickBot="1" x14ac:dyDescent="0.25">
      <c r="B4" s="31" t="s">
        <v>52</v>
      </c>
      <c r="C4" s="20"/>
      <c r="D4" s="20"/>
      <c r="E4" s="20"/>
      <c r="F4" s="21"/>
      <c r="G4" s="27"/>
    </row>
    <row r="5" spans="2:12" x14ac:dyDescent="0.2">
      <c r="B5" s="1" t="s">
        <v>1</v>
      </c>
      <c r="C5" s="2">
        <v>0</v>
      </c>
      <c r="D5" s="41">
        <v>690</v>
      </c>
      <c r="E5" s="4">
        <f>IF((D5=List1!D5),SUM(C5*D5),"nesprávná cena")</f>
        <v>0</v>
      </c>
      <c r="F5" s="5">
        <f>IF(E5="nesprávná cena",0,E5*1.15)</f>
        <v>0</v>
      </c>
    </row>
    <row r="6" spans="2:12" x14ac:dyDescent="0.2">
      <c r="B6" s="1" t="s">
        <v>2</v>
      </c>
      <c r="C6" s="2">
        <v>0</v>
      </c>
      <c r="D6" s="41">
        <v>690</v>
      </c>
      <c r="E6" s="4">
        <f>IF((D6=List1!D6),SUM(C6*D6),"nesprávná cena")</f>
        <v>0</v>
      </c>
      <c r="F6" s="5">
        <f t="shared" ref="F6:F8" si="0">IF(E6="nesprávná cena",0,E6*1.15)</f>
        <v>0</v>
      </c>
    </row>
    <row r="7" spans="2:12" x14ac:dyDescent="0.2">
      <c r="B7" s="1" t="s">
        <v>3</v>
      </c>
      <c r="C7" s="2">
        <v>0</v>
      </c>
      <c r="D7" s="41">
        <v>690</v>
      </c>
      <c r="E7" s="4">
        <f>IF((D7=List1!D7),SUM(C7*D7),"nesprávná cena")</f>
        <v>0</v>
      </c>
      <c r="F7" s="5">
        <f t="shared" si="0"/>
        <v>0</v>
      </c>
    </row>
    <row r="8" spans="2:12" ht="16" thickBot="1" x14ac:dyDescent="0.25">
      <c r="B8" s="1" t="s">
        <v>4</v>
      </c>
      <c r="C8" s="2">
        <v>0</v>
      </c>
      <c r="D8" s="41">
        <v>790</v>
      </c>
      <c r="E8" s="4">
        <f>IF((D8=List1!D8),SUM(C8*D8),"nesprávná cena")</f>
        <v>0</v>
      </c>
      <c r="F8" s="5">
        <f t="shared" si="0"/>
        <v>0</v>
      </c>
    </row>
    <row r="9" spans="2:12" ht="16" thickBot="1" x14ac:dyDescent="0.25">
      <c r="B9" s="31" t="s">
        <v>51</v>
      </c>
      <c r="C9" s="20"/>
      <c r="D9" s="20"/>
      <c r="E9" s="20"/>
      <c r="F9" s="21"/>
    </row>
    <row r="10" spans="2:12" x14ac:dyDescent="0.2">
      <c r="B10" s="15" t="s">
        <v>5</v>
      </c>
      <c r="C10" s="16">
        <v>0</v>
      </c>
      <c r="D10" s="17">
        <v>790</v>
      </c>
      <c r="E10" s="4">
        <f>IF((D10=List1!D10),SUM(C10*D10),"nesprávná cena")</f>
        <v>0</v>
      </c>
      <c r="F10" s="5">
        <f t="shared" ref="F10:F20" si="1">IF(E10="nesprávná cena",0,E10*1.15)</f>
        <v>0</v>
      </c>
    </row>
    <row r="11" spans="2:12" x14ac:dyDescent="0.2">
      <c r="B11" s="1" t="s">
        <v>6</v>
      </c>
      <c r="C11" s="6">
        <v>0</v>
      </c>
      <c r="D11" s="3">
        <v>890</v>
      </c>
      <c r="E11" s="4">
        <f>IF((D11=List1!D11),SUM(C11*D11),"nesprávná cena")</f>
        <v>0</v>
      </c>
      <c r="F11" s="5">
        <f t="shared" si="1"/>
        <v>0</v>
      </c>
      <c r="J11" s="40"/>
    </row>
    <row r="12" spans="2:12" x14ac:dyDescent="0.2">
      <c r="B12" s="1" t="s">
        <v>7</v>
      </c>
      <c r="C12" s="6">
        <v>0</v>
      </c>
      <c r="D12" s="3">
        <v>890</v>
      </c>
      <c r="E12" s="4">
        <f>IF((D12=List1!D12),SUM(C12*D12),"nesprávná cena")</f>
        <v>0</v>
      </c>
      <c r="F12" s="5">
        <f t="shared" si="1"/>
        <v>0</v>
      </c>
    </row>
    <row r="13" spans="2:12" x14ac:dyDescent="0.2">
      <c r="B13" s="1" t="s">
        <v>8</v>
      </c>
      <c r="C13" s="6">
        <v>0</v>
      </c>
      <c r="D13" s="3">
        <v>1290</v>
      </c>
      <c r="E13" s="4">
        <f>IF((D13=List1!D13),SUM(C13*D13),"nesprávná cena")</f>
        <v>0</v>
      </c>
      <c r="F13" s="5">
        <f t="shared" si="1"/>
        <v>0</v>
      </c>
    </row>
    <row r="14" spans="2:12" x14ac:dyDescent="0.2">
      <c r="B14" s="1" t="s">
        <v>9</v>
      </c>
      <c r="C14" s="6">
        <v>0</v>
      </c>
      <c r="D14" s="3">
        <v>890</v>
      </c>
      <c r="E14" s="4">
        <f>IF((D14=List1!D14),SUM(C14*D14),"nesprávná cena")</f>
        <v>0</v>
      </c>
      <c r="F14" s="5">
        <f t="shared" si="1"/>
        <v>0</v>
      </c>
    </row>
    <row r="15" spans="2:12" x14ac:dyDescent="0.2">
      <c r="B15" s="1" t="s">
        <v>10</v>
      </c>
      <c r="C15" s="6">
        <v>0</v>
      </c>
      <c r="D15" s="3">
        <v>990</v>
      </c>
      <c r="E15" s="4">
        <f>IF((D15=List1!D15),SUM(C15*D15),"nesprávná cena")</f>
        <v>0</v>
      </c>
      <c r="F15" s="5">
        <f t="shared" si="1"/>
        <v>0</v>
      </c>
    </row>
    <row r="16" spans="2:12" x14ac:dyDescent="0.2">
      <c r="B16" s="1" t="s">
        <v>11</v>
      </c>
      <c r="C16" s="6">
        <v>0</v>
      </c>
      <c r="D16" s="3">
        <v>790</v>
      </c>
      <c r="E16" s="4">
        <f>IF((D16=List1!D16),SUM(C16*D16),"nesprávná cena")</f>
        <v>0</v>
      </c>
      <c r="F16" s="5">
        <f t="shared" si="1"/>
        <v>0</v>
      </c>
    </row>
    <row r="17" spans="2:10" x14ac:dyDescent="0.2">
      <c r="B17" s="1" t="s">
        <v>12</v>
      </c>
      <c r="C17" s="6">
        <v>0</v>
      </c>
      <c r="D17" s="3">
        <v>790</v>
      </c>
      <c r="E17" s="4">
        <f>IF((D17=List1!D17),SUM(C17*D17),"nesprávná cena")</f>
        <v>0</v>
      </c>
      <c r="F17" s="5">
        <f t="shared" si="1"/>
        <v>0</v>
      </c>
      <c r="I17" s="29"/>
      <c r="J17" s="29"/>
    </row>
    <row r="18" spans="2:10" x14ac:dyDescent="0.2">
      <c r="B18" s="1" t="s">
        <v>13</v>
      </c>
      <c r="C18" s="6">
        <v>0</v>
      </c>
      <c r="D18" s="3">
        <v>790</v>
      </c>
      <c r="E18" s="4">
        <f>IF((D18=List1!D18),SUM(C18*D18),"nesprávná cena")</f>
        <v>0</v>
      </c>
      <c r="F18" s="5">
        <f t="shared" si="1"/>
        <v>0</v>
      </c>
    </row>
    <row r="19" spans="2:10" x14ac:dyDescent="0.2">
      <c r="B19" s="1" t="s">
        <v>14</v>
      </c>
      <c r="C19" s="6">
        <v>0</v>
      </c>
      <c r="D19" s="3">
        <v>790</v>
      </c>
      <c r="E19" s="4">
        <f>IF((D19=List1!D19),SUM(C19*D19),"nesprávná cena")</f>
        <v>0</v>
      </c>
      <c r="F19" s="5">
        <f t="shared" si="1"/>
        <v>0</v>
      </c>
    </row>
    <row r="20" spans="2:10" ht="16" thickBot="1" x14ac:dyDescent="0.25">
      <c r="B20" s="1" t="s">
        <v>15</v>
      </c>
      <c r="C20" s="6">
        <v>0</v>
      </c>
      <c r="D20" s="3">
        <v>1090</v>
      </c>
      <c r="E20" s="4">
        <f>IF((D20=List1!D20),SUM(C20*D20),"nesprávná cena")</f>
        <v>0</v>
      </c>
      <c r="F20" s="5">
        <f t="shared" si="1"/>
        <v>0</v>
      </c>
    </row>
    <row r="21" spans="2:10" ht="16" thickBot="1" x14ac:dyDescent="0.25">
      <c r="B21" s="31" t="s">
        <v>50</v>
      </c>
      <c r="C21" s="20"/>
      <c r="D21" s="20"/>
      <c r="E21" s="20"/>
      <c r="F21" s="21"/>
    </row>
    <row r="22" spans="2:10" x14ac:dyDescent="0.2">
      <c r="B22" s="1" t="s">
        <v>37</v>
      </c>
      <c r="C22" s="6">
        <v>0</v>
      </c>
      <c r="D22" s="3">
        <v>990</v>
      </c>
      <c r="E22" s="4">
        <f>IF((D22=List1!D22),SUM(C22*D22),"nesprávná cena")</f>
        <v>0</v>
      </c>
      <c r="F22" s="5">
        <f t="shared" ref="F22:F25" si="2">IF(E22="nesprávná cena",0,E22*1.15)</f>
        <v>0</v>
      </c>
    </row>
    <row r="23" spans="2:10" x14ac:dyDescent="0.2">
      <c r="B23" s="1" t="s">
        <v>38</v>
      </c>
      <c r="C23" s="6">
        <v>0</v>
      </c>
      <c r="D23" s="3">
        <v>990</v>
      </c>
      <c r="E23" s="4">
        <f>IF((D23=List1!D23),SUM(C23*D23),"nesprávná cena")</f>
        <v>0</v>
      </c>
      <c r="F23" s="5">
        <f t="shared" si="2"/>
        <v>0</v>
      </c>
    </row>
    <row r="24" spans="2:10" x14ac:dyDescent="0.2">
      <c r="B24" s="1" t="s">
        <v>39</v>
      </c>
      <c r="C24" s="6">
        <v>0</v>
      </c>
      <c r="D24" s="3">
        <v>790</v>
      </c>
      <c r="E24" s="4">
        <f>IF((D24=List1!D24),SUM(C24*D24),"nesprávná cena")</f>
        <v>0</v>
      </c>
      <c r="F24" s="5">
        <f t="shared" si="2"/>
        <v>0</v>
      </c>
    </row>
    <row r="25" spans="2:10" ht="16" thickBot="1" x14ac:dyDescent="0.25">
      <c r="B25" s="1" t="s">
        <v>40</v>
      </c>
      <c r="C25" s="6">
        <v>0</v>
      </c>
      <c r="D25" s="3">
        <v>890</v>
      </c>
      <c r="E25" s="4">
        <f>IF((D25=List1!D25),SUM(C25*D25),"nesprávná cena")</f>
        <v>0</v>
      </c>
      <c r="F25" s="5">
        <f t="shared" si="2"/>
        <v>0</v>
      </c>
    </row>
    <row r="26" spans="2:10" ht="16" thickBot="1" x14ac:dyDescent="0.25">
      <c r="B26" s="30" t="s">
        <v>56</v>
      </c>
      <c r="C26" s="22"/>
      <c r="D26" s="34"/>
      <c r="E26" s="22"/>
      <c r="F26" s="23"/>
    </row>
    <row r="27" spans="2:10" x14ac:dyDescent="0.2">
      <c r="B27" s="1" t="s">
        <v>41</v>
      </c>
      <c r="C27" s="2">
        <v>0</v>
      </c>
      <c r="D27" s="3">
        <v>19</v>
      </c>
      <c r="E27" s="39">
        <f>IF(AND(C27&gt;0,C27&lt;10,D27=List1!D27),"NELZE (min. 10 ks)",C27*D27)</f>
        <v>0</v>
      </c>
      <c r="F27" s="5">
        <f>IF(E27="NELZE (min. 10 ks)",0,E27*1.15)</f>
        <v>0</v>
      </c>
    </row>
    <row r="28" spans="2:10" x14ac:dyDescent="0.2">
      <c r="B28" s="1" t="s">
        <v>42</v>
      </c>
      <c r="C28" s="6">
        <v>0</v>
      </c>
      <c r="D28" s="3">
        <v>19</v>
      </c>
      <c r="E28" s="39">
        <f>IF(AND(C28&gt;0,C28&lt;10,D28=List1!D28),"NELZE (min. 10 ks)",C28*D28)</f>
        <v>0</v>
      </c>
      <c r="F28" s="5">
        <f>IF(E28="NELZE (min. 10 ks)",0,E28*1.15)</f>
        <v>0</v>
      </c>
      <c r="I28" s="40"/>
    </row>
    <row r="29" spans="2:10" x14ac:dyDescent="0.2">
      <c r="B29" s="1" t="s">
        <v>43</v>
      </c>
      <c r="C29" s="6">
        <v>0</v>
      </c>
      <c r="D29" s="3">
        <v>19</v>
      </c>
      <c r="E29" s="39">
        <f>IF(AND(C29&gt;0,C29&lt;10,D29=List1!D29),"NELZE (min. 10 ks)",C29*D29)</f>
        <v>0</v>
      </c>
      <c r="F29" s="5">
        <f t="shared" ref="F29:F35" si="3">IF(E29="NELZE (min. 10 ks)",0,E29*1.15)</f>
        <v>0</v>
      </c>
    </row>
    <row r="30" spans="2:10" x14ac:dyDescent="0.2">
      <c r="B30" s="1" t="s">
        <v>44</v>
      </c>
      <c r="C30" s="6">
        <v>0</v>
      </c>
      <c r="D30" s="3">
        <v>19</v>
      </c>
      <c r="E30" s="39">
        <f>IF(AND(C30&gt;0,C30&lt;10,D30=List1!D30),"NELZE (min. 10 ks)",C30*D30)</f>
        <v>0</v>
      </c>
      <c r="F30" s="5">
        <f t="shared" si="3"/>
        <v>0</v>
      </c>
    </row>
    <row r="31" spans="2:10" x14ac:dyDescent="0.2">
      <c r="B31" s="1" t="s">
        <v>45</v>
      </c>
      <c r="C31" s="6">
        <v>0</v>
      </c>
      <c r="D31" s="3">
        <v>19</v>
      </c>
      <c r="E31" s="39">
        <f>IF(AND(C31&gt;0,C31&lt;10,D31=List1!D31),"NELZE (min. 10 ks)",C31*D31)</f>
        <v>0</v>
      </c>
      <c r="F31" s="5">
        <f t="shared" si="3"/>
        <v>0</v>
      </c>
    </row>
    <row r="32" spans="2:10" x14ac:dyDescent="0.2">
      <c r="B32" s="1" t="s">
        <v>46</v>
      </c>
      <c r="C32" s="6">
        <v>0</v>
      </c>
      <c r="D32" s="3">
        <v>19</v>
      </c>
      <c r="E32" s="39">
        <f>IF(AND(C32&gt;0,C32&lt;10,D32=List1!D32),"NELZE (min. 10 ks)",C32*D32)</f>
        <v>0</v>
      </c>
      <c r="F32" s="5">
        <f t="shared" si="3"/>
        <v>0</v>
      </c>
    </row>
    <row r="33" spans="2:6" x14ac:dyDescent="0.2">
      <c r="B33" s="1" t="s">
        <v>47</v>
      </c>
      <c r="C33" s="6">
        <v>0</v>
      </c>
      <c r="D33" s="3">
        <v>19</v>
      </c>
      <c r="E33" s="39">
        <f>IF(AND(C33&gt;0,C33&lt;10,D33=List1!D33),"NELZE (min. 10 ks)",C33*D33)</f>
        <v>0</v>
      </c>
      <c r="F33" s="5">
        <f t="shared" si="3"/>
        <v>0</v>
      </c>
    </row>
    <row r="34" spans="2:6" x14ac:dyDescent="0.2">
      <c r="B34" s="1" t="s">
        <v>48</v>
      </c>
      <c r="C34" s="6">
        <v>0</v>
      </c>
      <c r="D34" s="3">
        <v>19</v>
      </c>
      <c r="E34" s="39">
        <f>IF(AND(C34&gt;0,C34&lt;10,D34=List1!D34),"NELZE (min. 10 ks)",C34*D34)</f>
        <v>0</v>
      </c>
      <c r="F34" s="5">
        <f t="shared" si="3"/>
        <v>0</v>
      </c>
    </row>
    <row r="35" spans="2:6" ht="16" thickBot="1" x14ac:dyDescent="0.25">
      <c r="B35" s="1" t="s">
        <v>49</v>
      </c>
      <c r="C35" s="2">
        <v>0</v>
      </c>
      <c r="D35" s="3">
        <v>19</v>
      </c>
      <c r="E35" s="39">
        <f>IF(AND(C35&gt;0,C35&lt;10,D35=List1!D35),"NELZE (min. 10 ks)",C35*D35)</f>
        <v>0</v>
      </c>
      <c r="F35" s="5">
        <f t="shared" si="3"/>
        <v>0</v>
      </c>
    </row>
    <row r="36" spans="2:6" ht="16" thickBot="1" x14ac:dyDescent="0.25">
      <c r="B36" s="30" t="s">
        <v>53</v>
      </c>
      <c r="C36" s="22"/>
      <c r="D36" s="22"/>
      <c r="E36" s="22"/>
      <c r="F36" s="23"/>
    </row>
    <row r="37" spans="2:6" x14ac:dyDescent="0.2">
      <c r="B37" s="1" t="s">
        <v>16</v>
      </c>
      <c r="C37" s="6">
        <v>0</v>
      </c>
      <c r="D37" s="3">
        <v>3740</v>
      </c>
      <c r="E37" s="4">
        <f>IF((D37=List1!D37),SUM(C37*D37),"nesprávná cena")</f>
        <v>0</v>
      </c>
      <c r="F37" s="5">
        <f t="shared" ref="F37:F41" si="4">IF(E37="nesprávná cena",0,E37*1.15)</f>
        <v>0</v>
      </c>
    </row>
    <row r="38" spans="2:6" ht="15" customHeight="1" x14ac:dyDescent="0.2">
      <c r="B38" s="1" t="s">
        <v>17</v>
      </c>
      <c r="C38" s="6">
        <v>0</v>
      </c>
      <c r="D38" s="3">
        <v>990</v>
      </c>
      <c r="E38" s="4">
        <f>IF((D38=List1!D38),SUM(C38*D38),"nesprávná cena")</f>
        <v>0</v>
      </c>
      <c r="F38" s="5">
        <f t="shared" si="4"/>
        <v>0</v>
      </c>
    </row>
    <row r="39" spans="2:6" x14ac:dyDescent="0.2">
      <c r="B39" s="1" t="s">
        <v>18</v>
      </c>
      <c r="C39" s="6">
        <v>0</v>
      </c>
      <c r="D39" s="3">
        <v>990</v>
      </c>
      <c r="E39" s="4">
        <f>IF((D39=List1!D39),SUM(C39*D39),"nesprávná cena")</f>
        <v>0</v>
      </c>
      <c r="F39" s="5">
        <f t="shared" si="4"/>
        <v>0</v>
      </c>
    </row>
    <row r="40" spans="2:6" x14ac:dyDescent="0.2">
      <c r="B40" s="1" t="s">
        <v>19</v>
      </c>
      <c r="C40" s="6">
        <v>0</v>
      </c>
      <c r="D40" s="3">
        <v>890</v>
      </c>
      <c r="E40" s="4">
        <f>IF((D40=List1!D40),SUM(C40*D40),"nesprávná cena")</f>
        <v>0</v>
      </c>
      <c r="F40" s="5">
        <f t="shared" si="4"/>
        <v>0</v>
      </c>
    </row>
    <row r="41" spans="2:6" ht="16" thickBot="1" x14ac:dyDescent="0.25">
      <c r="B41" s="1" t="s">
        <v>20</v>
      </c>
      <c r="C41" s="6">
        <v>0</v>
      </c>
      <c r="D41" s="3">
        <v>690</v>
      </c>
      <c r="E41" s="4">
        <f>IF((D41=List1!D41),SUM(C41*D41),"nesprávná cena")</f>
        <v>0</v>
      </c>
      <c r="F41" s="5">
        <f t="shared" si="4"/>
        <v>0</v>
      </c>
    </row>
    <row r="42" spans="2:6" ht="16" thickBot="1" x14ac:dyDescent="0.25">
      <c r="B42" s="30" t="s">
        <v>54</v>
      </c>
      <c r="C42" s="22"/>
      <c r="D42" s="22"/>
      <c r="E42" s="22"/>
      <c r="F42" s="23"/>
    </row>
    <row r="43" spans="2:6" x14ac:dyDescent="0.2">
      <c r="B43" s="1" t="s">
        <v>32</v>
      </c>
      <c r="C43" s="6">
        <v>0</v>
      </c>
      <c r="D43" s="3">
        <v>690</v>
      </c>
      <c r="E43" s="4">
        <f>IF((D43=List1!D43),SUM(C43*D43),"nesprávná cena")</f>
        <v>0</v>
      </c>
      <c r="F43" s="5">
        <f t="shared" ref="F43:F45" si="5">IF(E43="nesprávná cena",0,E43*1.15)</f>
        <v>0</v>
      </c>
    </row>
    <row r="44" spans="2:6" x14ac:dyDescent="0.2">
      <c r="B44" s="1" t="s">
        <v>33</v>
      </c>
      <c r="C44" s="6">
        <v>0</v>
      </c>
      <c r="D44" s="3">
        <v>590</v>
      </c>
      <c r="E44" s="4">
        <f>IF((D44=List1!D44),SUM(C44*D44),"nesprávná cena")</f>
        <v>0</v>
      </c>
      <c r="F44" s="5">
        <f t="shared" si="5"/>
        <v>0</v>
      </c>
    </row>
    <row r="45" spans="2:6" ht="16" thickBot="1" x14ac:dyDescent="0.25">
      <c r="B45" s="1" t="s">
        <v>34</v>
      </c>
      <c r="C45" s="6">
        <v>0</v>
      </c>
      <c r="D45" s="3">
        <v>790</v>
      </c>
      <c r="E45" s="4">
        <f>IF((D45=List1!D45),SUM(C45*D45),"nesprávná cena")</f>
        <v>0</v>
      </c>
      <c r="F45" s="5">
        <f t="shared" si="5"/>
        <v>0</v>
      </c>
    </row>
    <row r="46" spans="2:6" ht="16" thickBot="1" x14ac:dyDescent="0.25">
      <c r="B46" s="31" t="s">
        <v>30</v>
      </c>
      <c r="C46" s="20"/>
      <c r="D46" s="20"/>
      <c r="E46" s="20"/>
      <c r="F46" s="21"/>
    </row>
    <row r="47" spans="2:6" ht="16" thickBot="1" x14ac:dyDescent="0.25">
      <c r="B47" s="1" t="s">
        <v>21</v>
      </c>
      <c r="C47" s="6">
        <v>0</v>
      </c>
      <c r="D47" s="3">
        <v>15</v>
      </c>
      <c r="E47" s="4">
        <f>IF((D47=List1!D47),SUM(C47*D47),"nesprávná cena")</f>
        <v>0</v>
      </c>
      <c r="F47" s="5">
        <f>IF(E47="nesprávná cena",0,E47*1.15)</f>
        <v>0</v>
      </c>
    </row>
    <row r="48" spans="2:6" ht="16" thickBot="1" x14ac:dyDescent="0.25">
      <c r="B48" s="31" t="s">
        <v>22</v>
      </c>
      <c r="C48" s="20"/>
      <c r="D48" s="20"/>
      <c r="E48" s="20"/>
      <c r="F48" s="21"/>
    </row>
    <row r="49" spans="2:6" x14ac:dyDescent="0.2">
      <c r="B49" s="1" t="s">
        <v>23</v>
      </c>
      <c r="C49" s="2">
        <v>0</v>
      </c>
      <c r="D49" s="3">
        <v>790</v>
      </c>
      <c r="E49" s="4">
        <f>IF((D49=List1!D49),SUM(C49*D49),"nesprávná cena")</f>
        <v>0</v>
      </c>
      <c r="F49" s="5">
        <f t="shared" ref="F49:F52" si="6">IF(E49="nesprávná cena",0,E49*1.15)</f>
        <v>0</v>
      </c>
    </row>
    <row r="50" spans="2:6" x14ac:dyDescent="0.2">
      <c r="B50" s="1" t="s">
        <v>24</v>
      </c>
      <c r="C50" s="2">
        <v>0</v>
      </c>
      <c r="D50" s="3">
        <v>790</v>
      </c>
      <c r="E50" s="4">
        <f>IF((D50=List1!D50),SUM(C50*D50),"nesprávná cena")</f>
        <v>0</v>
      </c>
      <c r="F50" s="5">
        <f t="shared" si="6"/>
        <v>0</v>
      </c>
    </row>
    <row r="51" spans="2:6" x14ac:dyDescent="0.2">
      <c r="B51" s="1" t="s">
        <v>35</v>
      </c>
      <c r="C51" s="2">
        <v>0</v>
      </c>
      <c r="D51" s="3">
        <v>640</v>
      </c>
      <c r="E51" s="4">
        <f>IF((D51=List1!D51),SUM(C51*D51),"nesprávná cena")</f>
        <v>0</v>
      </c>
      <c r="F51" s="5">
        <f t="shared" si="6"/>
        <v>0</v>
      </c>
    </row>
    <row r="52" spans="2:6" x14ac:dyDescent="0.2">
      <c r="B52" s="1" t="s">
        <v>36</v>
      </c>
      <c r="C52" s="2">
        <v>0</v>
      </c>
      <c r="D52" s="3">
        <v>490</v>
      </c>
      <c r="E52" s="4">
        <f>IF((D52=List1!D52),SUM(C52*D52),"nesprávná cena")</f>
        <v>0</v>
      </c>
      <c r="F52" s="5">
        <f t="shared" si="6"/>
        <v>0</v>
      </c>
    </row>
    <row r="53" spans="2:6" x14ac:dyDescent="0.2">
      <c r="B53" s="1"/>
      <c r="C53" s="2"/>
      <c r="D53" s="3"/>
      <c r="E53" s="13">
        <f>SUM(E5:E52)</f>
        <v>0</v>
      </c>
      <c r="F53" s="12">
        <f>SUM(F5:F52)</f>
        <v>0</v>
      </c>
    </row>
    <row r="54" spans="2:6" ht="16" thickBot="1" x14ac:dyDescent="0.25">
      <c r="B54" s="32" t="s">
        <v>31</v>
      </c>
      <c r="C54" s="33"/>
      <c r="D54" s="33"/>
      <c r="E54" s="11">
        <f>IF(E53&lt;3000,$L$2,0)</f>
        <v>661.15702479338847</v>
      </c>
      <c r="F54" s="19">
        <f>IF(E54&gt;0,$K$2,0)</f>
        <v>800</v>
      </c>
    </row>
    <row r="55" spans="2:6" ht="25" thickBot="1" x14ac:dyDescent="0.25">
      <c r="B55" s="9" t="s">
        <v>25</v>
      </c>
      <c r="C55" s="7"/>
      <c r="D55" s="8"/>
      <c r="E55" s="14">
        <f>E53+E54</f>
        <v>661.15702479338847</v>
      </c>
      <c r="F55" s="10">
        <f>F53+F54</f>
        <v>800</v>
      </c>
    </row>
  </sheetData>
  <mergeCells count="1">
    <mergeCell ref="B2:F2"/>
  </mergeCells>
  <conditionalFormatting sqref="E5">
    <cfRule type="containsText" dxfId="20" priority="10" operator="containsText" text="nesprávná cena">
      <formula>NOT(ISERROR(SEARCH("nesprávná cena",E5)))</formula>
    </cfRule>
  </conditionalFormatting>
  <conditionalFormatting sqref="E6:E8">
    <cfRule type="containsText" dxfId="19" priority="9" operator="containsText" text="nesprávná cena">
      <formula>NOT(ISERROR(SEARCH("nesprávná cena",E6)))</formula>
    </cfRule>
  </conditionalFormatting>
  <conditionalFormatting sqref="E10:E20">
    <cfRule type="containsText" dxfId="18" priority="8" operator="containsText" text="nesprávná cena">
      <formula>NOT(ISERROR(SEARCH("nesprávná cena",E10)))</formula>
    </cfRule>
  </conditionalFormatting>
  <conditionalFormatting sqref="E22:E25">
    <cfRule type="containsText" dxfId="17" priority="7" operator="containsText" text="nesprávná cena">
      <formula>NOT(ISERROR(SEARCH("nesprávná cena",E22)))</formula>
    </cfRule>
  </conditionalFormatting>
  <conditionalFormatting sqref="E37:E41">
    <cfRule type="containsText" dxfId="16" priority="5" operator="containsText" text="nesprávná cena">
      <formula>NOT(ISERROR(SEARCH("nesprávná cena",E37)))</formula>
    </cfRule>
  </conditionalFormatting>
  <conditionalFormatting sqref="E43:E45">
    <cfRule type="containsText" dxfId="15" priority="4" operator="containsText" text="nesprávná cena">
      <formula>NOT(ISERROR(SEARCH("nesprávná cena",E43)))</formula>
    </cfRule>
  </conditionalFormatting>
  <conditionalFormatting sqref="E47">
    <cfRule type="containsText" dxfId="14" priority="3" operator="containsText" text="nesprávná cena">
      <formula>NOT(ISERROR(SEARCH("nesprávná cena",E47)))</formula>
    </cfRule>
  </conditionalFormatting>
  <conditionalFormatting sqref="E49:E52">
    <cfRule type="containsText" dxfId="13" priority="2" operator="containsText" text="nesprávná cena">
      <formula>NOT(ISERROR(SEARCH("nesprávná cena",E49)))</formula>
    </cfRule>
  </conditionalFormatting>
  <conditionalFormatting sqref="E27:E35">
    <cfRule type="containsText" dxfId="12" priority="1" operator="containsText" text="NELZE">
      <formula>NOT(ISERROR(SEARCH("NELZE",E27)))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workbookViewId="0">
      <selection activeCell="E26" sqref="E26"/>
    </sheetView>
  </sheetViews>
  <sheetFormatPr baseColWidth="10" defaultColWidth="8.83203125" defaultRowHeight="15" x14ac:dyDescent="0.2"/>
  <cols>
    <col min="1" max="1" width="8.83203125" style="24"/>
    <col min="2" max="2" width="38" style="24" customWidth="1"/>
    <col min="3" max="3" width="21.5" style="24" customWidth="1"/>
    <col min="4" max="5" width="21.83203125" style="25" customWidth="1"/>
    <col min="6" max="6" width="17.6640625" style="24" customWidth="1"/>
    <col min="7" max="7" width="18.5" style="24" customWidth="1"/>
    <col min="8" max="9" width="8.83203125" style="24"/>
    <col min="10" max="11" width="11.83203125" style="24" bestFit="1" customWidth="1"/>
    <col min="12" max="16384" width="8.83203125" style="24"/>
  </cols>
  <sheetData>
    <row r="1" spans="2:13" ht="16" thickBot="1" x14ac:dyDescent="0.25"/>
    <row r="2" spans="2:13" ht="30" customHeight="1" thickBot="1" x14ac:dyDescent="0.25">
      <c r="B2" s="48" t="s">
        <v>0</v>
      </c>
      <c r="C2" s="49"/>
      <c r="D2" s="49"/>
      <c r="E2" s="49"/>
      <c r="F2" s="49"/>
      <c r="G2" s="50"/>
      <c r="H2" s="26"/>
      <c r="L2" s="28">
        <v>800</v>
      </c>
      <c r="M2" s="28">
        <f>L2/1.21</f>
        <v>661.15702479338847</v>
      </c>
    </row>
    <row r="3" spans="2:13" ht="16" thickBot="1" x14ac:dyDescent="0.25">
      <c r="B3" s="35" t="s">
        <v>55</v>
      </c>
      <c r="C3" s="36" t="s">
        <v>26</v>
      </c>
      <c r="D3" s="37" t="s">
        <v>27</v>
      </c>
      <c r="E3" s="37" t="s">
        <v>57</v>
      </c>
      <c r="F3" s="36" t="s">
        <v>28</v>
      </c>
      <c r="G3" s="38" t="s">
        <v>29</v>
      </c>
      <c r="H3" s="27"/>
    </row>
    <row r="4" spans="2:13" ht="16" thickBot="1" x14ac:dyDescent="0.25">
      <c r="B4" s="31" t="s">
        <v>52</v>
      </c>
      <c r="C4" s="20"/>
      <c r="D4" s="20"/>
      <c r="E4" s="20"/>
      <c r="F4" s="20"/>
      <c r="G4" s="21"/>
      <c r="H4" s="27"/>
    </row>
    <row r="5" spans="2:13" x14ac:dyDescent="0.2">
      <c r="B5" s="1" t="s">
        <v>1</v>
      </c>
      <c r="C5" s="2">
        <v>0</v>
      </c>
      <c r="D5" s="41">
        <v>690</v>
      </c>
      <c r="E5" s="41">
        <v>690</v>
      </c>
      <c r="F5" s="4">
        <f>IF((D5=E5),SUM(C5*D5),"nesprávná cena")</f>
        <v>0</v>
      </c>
      <c r="G5" s="5">
        <f>SUM(F5*1.15)</f>
        <v>0</v>
      </c>
    </row>
    <row r="6" spans="2:13" x14ac:dyDescent="0.2">
      <c r="B6" s="1" t="s">
        <v>2</v>
      </c>
      <c r="C6" s="2">
        <v>0</v>
      </c>
      <c r="D6" s="41">
        <v>690</v>
      </c>
      <c r="E6" s="41">
        <v>690</v>
      </c>
      <c r="F6" s="4">
        <f t="shared" ref="F6:F25" si="0">IF((D6=E6),SUM(C6*D6),"nesprávná cena")</f>
        <v>0</v>
      </c>
      <c r="G6" s="5">
        <f t="shared" ref="G6:G8" si="1">SUM(F6*1.15)</f>
        <v>0</v>
      </c>
    </row>
    <row r="7" spans="2:13" x14ac:dyDescent="0.2">
      <c r="B7" s="1" t="s">
        <v>3</v>
      </c>
      <c r="C7" s="2">
        <v>0</v>
      </c>
      <c r="D7" s="41">
        <v>690</v>
      </c>
      <c r="E7" s="41">
        <v>690</v>
      </c>
      <c r="F7" s="4">
        <f t="shared" si="0"/>
        <v>0</v>
      </c>
      <c r="G7" s="5">
        <f t="shared" si="1"/>
        <v>0</v>
      </c>
    </row>
    <row r="8" spans="2:13" ht="16" thickBot="1" x14ac:dyDescent="0.25">
      <c r="B8" s="1" t="s">
        <v>4</v>
      </c>
      <c r="C8" s="2">
        <v>0</v>
      </c>
      <c r="D8" s="41">
        <v>790</v>
      </c>
      <c r="E8" s="41">
        <v>790</v>
      </c>
      <c r="F8" s="4">
        <f t="shared" si="0"/>
        <v>0</v>
      </c>
      <c r="G8" s="5">
        <f t="shared" si="1"/>
        <v>0</v>
      </c>
    </row>
    <row r="9" spans="2:13" ht="16" thickBot="1" x14ac:dyDescent="0.25">
      <c r="B9" s="31" t="s">
        <v>51</v>
      </c>
      <c r="C9" s="20"/>
      <c r="D9" s="20"/>
      <c r="E9" s="20"/>
      <c r="F9" s="20"/>
      <c r="G9" s="21"/>
    </row>
    <row r="10" spans="2:13" x14ac:dyDescent="0.2">
      <c r="B10" s="15" t="s">
        <v>5</v>
      </c>
      <c r="C10" s="16">
        <v>0</v>
      </c>
      <c r="D10" s="17">
        <v>790</v>
      </c>
      <c r="E10" s="17">
        <v>790</v>
      </c>
      <c r="F10" s="4">
        <f t="shared" si="0"/>
        <v>0</v>
      </c>
      <c r="G10" s="18">
        <f t="shared" ref="G10:G20" si="2">SUM(F10*1.15)</f>
        <v>0</v>
      </c>
    </row>
    <row r="11" spans="2:13" x14ac:dyDescent="0.2">
      <c r="B11" s="1" t="s">
        <v>6</v>
      </c>
      <c r="C11" s="6">
        <v>0</v>
      </c>
      <c r="D11" s="3">
        <v>890</v>
      </c>
      <c r="E11" s="3">
        <v>890</v>
      </c>
      <c r="F11" s="4">
        <f t="shared" si="0"/>
        <v>0</v>
      </c>
      <c r="G11" s="5">
        <f t="shared" si="2"/>
        <v>0</v>
      </c>
    </row>
    <row r="12" spans="2:13" x14ac:dyDescent="0.2">
      <c r="B12" s="1" t="s">
        <v>7</v>
      </c>
      <c r="C12" s="6">
        <v>0</v>
      </c>
      <c r="D12" s="3">
        <v>890</v>
      </c>
      <c r="E12" s="3">
        <v>890</v>
      </c>
      <c r="F12" s="4">
        <f t="shared" si="0"/>
        <v>0</v>
      </c>
      <c r="G12" s="5">
        <f t="shared" si="2"/>
        <v>0</v>
      </c>
    </row>
    <row r="13" spans="2:13" x14ac:dyDescent="0.2">
      <c r="B13" s="1" t="s">
        <v>8</v>
      </c>
      <c r="C13" s="6">
        <v>0</v>
      </c>
      <c r="D13" s="3">
        <v>1290</v>
      </c>
      <c r="E13" s="3">
        <v>1290</v>
      </c>
      <c r="F13" s="4">
        <f t="shared" si="0"/>
        <v>0</v>
      </c>
      <c r="G13" s="5">
        <f t="shared" si="2"/>
        <v>0</v>
      </c>
    </row>
    <row r="14" spans="2:13" x14ac:dyDescent="0.2">
      <c r="B14" s="1" t="s">
        <v>9</v>
      </c>
      <c r="C14" s="6">
        <v>0</v>
      </c>
      <c r="D14" s="3">
        <v>890</v>
      </c>
      <c r="E14" s="3">
        <v>890</v>
      </c>
      <c r="F14" s="4">
        <f t="shared" si="0"/>
        <v>0</v>
      </c>
      <c r="G14" s="5">
        <f t="shared" si="2"/>
        <v>0</v>
      </c>
    </row>
    <row r="15" spans="2:13" x14ac:dyDescent="0.2">
      <c r="B15" s="1" t="s">
        <v>10</v>
      </c>
      <c r="C15" s="6">
        <v>0</v>
      </c>
      <c r="D15" s="3">
        <v>990</v>
      </c>
      <c r="E15" s="3">
        <v>990</v>
      </c>
      <c r="F15" s="4">
        <f t="shared" si="0"/>
        <v>0</v>
      </c>
      <c r="G15" s="5">
        <f t="shared" si="2"/>
        <v>0</v>
      </c>
    </row>
    <row r="16" spans="2:13" x14ac:dyDescent="0.2">
      <c r="B16" s="1" t="s">
        <v>11</v>
      </c>
      <c r="C16" s="6">
        <v>0</v>
      </c>
      <c r="D16" s="3">
        <v>790</v>
      </c>
      <c r="E16" s="3">
        <v>790</v>
      </c>
      <c r="F16" s="4">
        <f t="shared" si="0"/>
        <v>0</v>
      </c>
      <c r="G16" s="5">
        <f t="shared" si="2"/>
        <v>0</v>
      </c>
    </row>
    <row r="17" spans="2:11" x14ac:dyDescent="0.2">
      <c r="B17" s="1" t="s">
        <v>12</v>
      </c>
      <c r="C17" s="6">
        <v>0</v>
      </c>
      <c r="D17" s="3">
        <v>790</v>
      </c>
      <c r="E17" s="3">
        <v>790</v>
      </c>
      <c r="F17" s="4">
        <f t="shared" si="0"/>
        <v>0</v>
      </c>
      <c r="G17" s="5">
        <f t="shared" si="2"/>
        <v>0</v>
      </c>
      <c r="J17" s="29"/>
      <c r="K17" s="29"/>
    </row>
    <row r="18" spans="2:11" x14ac:dyDescent="0.2">
      <c r="B18" s="1" t="s">
        <v>13</v>
      </c>
      <c r="C18" s="6">
        <v>0</v>
      </c>
      <c r="D18" s="3">
        <v>790</v>
      </c>
      <c r="E18" s="3">
        <v>790</v>
      </c>
      <c r="F18" s="4">
        <f t="shared" si="0"/>
        <v>0</v>
      </c>
      <c r="G18" s="5">
        <f t="shared" si="2"/>
        <v>0</v>
      </c>
    </row>
    <row r="19" spans="2:11" x14ac:dyDescent="0.2">
      <c r="B19" s="1" t="s">
        <v>14</v>
      </c>
      <c r="C19" s="6">
        <v>0</v>
      </c>
      <c r="D19" s="3">
        <v>790</v>
      </c>
      <c r="E19" s="3">
        <v>790</v>
      </c>
      <c r="F19" s="4">
        <f t="shared" si="0"/>
        <v>0</v>
      </c>
      <c r="G19" s="5">
        <f t="shared" si="2"/>
        <v>0</v>
      </c>
    </row>
    <row r="20" spans="2:11" ht="16" thickBot="1" x14ac:dyDescent="0.25">
      <c r="B20" s="1" t="s">
        <v>15</v>
      </c>
      <c r="C20" s="6">
        <v>1</v>
      </c>
      <c r="D20" s="3">
        <v>1090</v>
      </c>
      <c r="E20" s="3">
        <v>1090</v>
      </c>
      <c r="F20" s="4">
        <f t="shared" si="0"/>
        <v>1090</v>
      </c>
      <c r="G20" s="5">
        <f t="shared" si="2"/>
        <v>1253.5</v>
      </c>
    </row>
    <row r="21" spans="2:11" ht="16" thickBot="1" x14ac:dyDescent="0.25">
      <c r="B21" s="31" t="s">
        <v>50</v>
      </c>
      <c r="C21" s="20"/>
      <c r="D21" s="20"/>
      <c r="E21" s="20"/>
      <c r="F21" s="20"/>
      <c r="G21" s="21"/>
    </row>
    <row r="22" spans="2:11" x14ac:dyDescent="0.2">
      <c r="B22" s="1" t="s">
        <v>37</v>
      </c>
      <c r="C22" s="6">
        <v>0</v>
      </c>
      <c r="D22" s="3">
        <v>990</v>
      </c>
      <c r="E22" s="3">
        <v>990</v>
      </c>
      <c r="F22" s="4">
        <f t="shared" si="0"/>
        <v>0</v>
      </c>
      <c r="G22" s="5">
        <f>SUM(F22*1.15)</f>
        <v>0</v>
      </c>
    </row>
    <row r="23" spans="2:11" x14ac:dyDescent="0.2">
      <c r="B23" s="1" t="s">
        <v>38</v>
      </c>
      <c r="C23" s="6">
        <v>0</v>
      </c>
      <c r="D23" s="3">
        <v>990</v>
      </c>
      <c r="E23" s="3">
        <v>990</v>
      </c>
      <c r="F23" s="4">
        <f t="shared" si="0"/>
        <v>0</v>
      </c>
      <c r="G23" s="5">
        <f>SUM(F23*1.15)</f>
        <v>0</v>
      </c>
    </row>
    <row r="24" spans="2:11" x14ac:dyDescent="0.2">
      <c r="B24" s="1" t="s">
        <v>39</v>
      </c>
      <c r="C24" s="6">
        <v>0</v>
      </c>
      <c r="D24" s="3">
        <v>790</v>
      </c>
      <c r="E24" s="3">
        <v>790</v>
      </c>
      <c r="F24" s="4">
        <f t="shared" si="0"/>
        <v>0</v>
      </c>
      <c r="G24" s="5">
        <f>SUM(F24*1.15)</f>
        <v>0</v>
      </c>
    </row>
    <row r="25" spans="2:11" ht="16" thickBot="1" x14ac:dyDescent="0.25">
      <c r="B25" s="1" t="s">
        <v>40</v>
      </c>
      <c r="C25" s="6">
        <v>0</v>
      </c>
      <c r="D25" s="3">
        <v>890</v>
      </c>
      <c r="E25" s="3">
        <v>890</v>
      </c>
      <c r="F25" s="4">
        <f t="shared" si="0"/>
        <v>0</v>
      </c>
      <c r="G25" s="5">
        <f>SUM(F25*1.15)</f>
        <v>0</v>
      </c>
    </row>
    <row r="26" spans="2:11" ht="16" thickBot="1" x14ac:dyDescent="0.25">
      <c r="B26" s="30" t="s">
        <v>56</v>
      </c>
      <c r="C26" s="22"/>
      <c r="D26" s="34"/>
      <c r="E26" s="34"/>
      <c r="F26" s="22"/>
      <c r="G26" s="23"/>
    </row>
    <row r="27" spans="2:11" x14ac:dyDescent="0.2">
      <c r="B27" s="1" t="s">
        <v>41</v>
      </c>
      <c r="C27" s="2">
        <v>0</v>
      </c>
      <c r="D27" s="3">
        <v>19</v>
      </c>
      <c r="E27" s="3">
        <v>19</v>
      </c>
      <c r="F27" s="39">
        <f>IF(AND(C27&gt;0,C27&lt;1,E27=D270),"NELZE (min. 10 ks)",C27*D27)</f>
        <v>0</v>
      </c>
      <c r="G27" s="5">
        <f>IF(F27="NELZE (min. 10 ks)",0,F27*1.15)</f>
        <v>0</v>
      </c>
    </row>
    <row r="28" spans="2:11" x14ac:dyDescent="0.2">
      <c r="B28" s="1" t="s">
        <v>42</v>
      </c>
      <c r="C28" s="6">
        <v>0</v>
      </c>
      <c r="D28" s="3">
        <v>19</v>
      </c>
      <c r="E28" s="3">
        <v>19</v>
      </c>
      <c r="F28" s="39">
        <f t="shared" ref="F28:F35" si="3">IF(AND(C28&gt;0,C28&lt;1,E28=D271),"NELZE (min. 10 ks)",C28*D28)</f>
        <v>0</v>
      </c>
      <c r="G28" s="5">
        <f>IF(F28="NELZE (min. 10 ks)",0,F28*1.15)</f>
        <v>0</v>
      </c>
      <c r="J28" s="40"/>
    </row>
    <row r="29" spans="2:11" x14ac:dyDescent="0.2">
      <c r="B29" s="1" t="s">
        <v>43</v>
      </c>
      <c r="C29" s="6">
        <v>0</v>
      </c>
      <c r="D29" s="3">
        <v>19</v>
      </c>
      <c r="E29" s="3">
        <v>19</v>
      </c>
      <c r="F29" s="39">
        <f t="shared" si="3"/>
        <v>0</v>
      </c>
      <c r="G29" s="5">
        <f t="shared" ref="G29:G35" si="4">IF(F29="NELZE (min. 10 ks)",0,F29*1.15)</f>
        <v>0</v>
      </c>
    </row>
    <row r="30" spans="2:11" x14ac:dyDescent="0.2">
      <c r="B30" s="1" t="s">
        <v>44</v>
      </c>
      <c r="C30" s="6">
        <v>0</v>
      </c>
      <c r="D30" s="3">
        <v>19</v>
      </c>
      <c r="E30" s="3">
        <v>19</v>
      </c>
      <c r="F30" s="39">
        <f t="shared" si="3"/>
        <v>0</v>
      </c>
      <c r="G30" s="5">
        <f t="shared" si="4"/>
        <v>0</v>
      </c>
    </row>
    <row r="31" spans="2:11" x14ac:dyDescent="0.2">
      <c r="B31" s="1" t="s">
        <v>45</v>
      </c>
      <c r="C31" s="6">
        <v>0</v>
      </c>
      <c r="D31" s="3">
        <v>19</v>
      </c>
      <c r="E31" s="3">
        <v>19</v>
      </c>
      <c r="F31" s="39">
        <f t="shared" si="3"/>
        <v>0</v>
      </c>
      <c r="G31" s="5">
        <f t="shared" si="4"/>
        <v>0</v>
      </c>
    </row>
    <row r="32" spans="2:11" x14ac:dyDescent="0.2">
      <c r="B32" s="1" t="s">
        <v>46</v>
      </c>
      <c r="C32" s="6">
        <v>0</v>
      </c>
      <c r="D32" s="3">
        <v>19</v>
      </c>
      <c r="E32" s="3">
        <v>19</v>
      </c>
      <c r="F32" s="39">
        <f t="shared" si="3"/>
        <v>0</v>
      </c>
      <c r="G32" s="5">
        <f t="shared" si="4"/>
        <v>0</v>
      </c>
    </row>
    <row r="33" spans="2:7" x14ac:dyDescent="0.2">
      <c r="B33" s="1" t="s">
        <v>47</v>
      </c>
      <c r="C33" s="6">
        <v>0</v>
      </c>
      <c r="D33" s="3">
        <v>19</v>
      </c>
      <c r="E33" s="3">
        <v>19</v>
      </c>
      <c r="F33" s="39">
        <f t="shared" si="3"/>
        <v>0</v>
      </c>
      <c r="G33" s="5">
        <f t="shared" si="4"/>
        <v>0</v>
      </c>
    </row>
    <row r="34" spans="2:7" x14ac:dyDescent="0.2">
      <c r="B34" s="1" t="s">
        <v>48</v>
      </c>
      <c r="C34" s="6">
        <v>0</v>
      </c>
      <c r="D34" s="3">
        <v>19</v>
      </c>
      <c r="E34" s="3">
        <v>19</v>
      </c>
      <c r="F34" s="39">
        <f t="shared" si="3"/>
        <v>0</v>
      </c>
      <c r="G34" s="5">
        <f t="shared" si="4"/>
        <v>0</v>
      </c>
    </row>
    <row r="35" spans="2:7" ht="16" thickBot="1" x14ac:dyDescent="0.25">
      <c r="B35" s="1" t="s">
        <v>49</v>
      </c>
      <c r="C35" s="2">
        <v>0</v>
      </c>
      <c r="D35" s="3">
        <v>19</v>
      </c>
      <c r="E35" s="3">
        <v>19</v>
      </c>
      <c r="F35" s="39">
        <f t="shared" si="3"/>
        <v>0</v>
      </c>
      <c r="G35" s="5">
        <f t="shared" si="4"/>
        <v>0</v>
      </c>
    </row>
    <row r="36" spans="2:7" ht="16" thickBot="1" x14ac:dyDescent="0.25">
      <c r="B36" s="30" t="s">
        <v>53</v>
      </c>
      <c r="C36" s="22"/>
      <c r="D36" s="22"/>
      <c r="E36" s="22"/>
      <c r="F36" s="22"/>
      <c r="G36" s="23"/>
    </row>
    <row r="37" spans="2:7" x14ac:dyDescent="0.2">
      <c r="B37" s="1" t="s">
        <v>16</v>
      </c>
      <c r="C37" s="6">
        <v>0</v>
      </c>
      <c r="D37" s="3">
        <v>3740</v>
      </c>
      <c r="E37" s="3">
        <v>3740</v>
      </c>
      <c r="F37" s="4">
        <f t="shared" ref="F37:F41" si="5">IF((D37=E37),SUM(C37*D37),"nesprávná cena")</f>
        <v>0</v>
      </c>
      <c r="G37" s="5">
        <f t="shared" ref="G37:G41" si="6">SUM(F37*1.15)</f>
        <v>0</v>
      </c>
    </row>
    <row r="38" spans="2:7" ht="15" customHeight="1" x14ac:dyDescent="0.2">
      <c r="B38" s="1" t="s">
        <v>17</v>
      </c>
      <c r="C38" s="6">
        <v>0</v>
      </c>
      <c r="D38" s="3">
        <v>990</v>
      </c>
      <c r="E38" s="3">
        <v>990</v>
      </c>
      <c r="F38" s="4">
        <f t="shared" si="5"/>
        <v>0</v>
      </c>
      <c r="G38" s="5">
        <f t="shared" si="6"/>
        <v>0</v>
      </c>
    </row>
    <row r="39" spans="2:7" x14ac:dyDescent="0.2">
      <c r="B39" s="1" t="s">
        <v>18</v>
      </c>
      <c r="C39" s="6">
        <v>0</v>
      </c>
      <c r="D39" s="3">
        <v>990</v>
      </c>
      <c r="E39" s="3">
        <v>990</v>
      </c>
      <c r="F39" s="4">
        <f t="shared" si="5"/>
        <v>0</v>
      </c>
      <c r="G39" s="5">
        <f t="shared" si="6"/>
        <v>0</v>
      </c>
    </row>
    <row r="40" spans="2:7" x14ac:dyDescent="0.2">
      <c r="B40" s="1" t="s">
        <v>19</v>
      </c>
      <c r="C40" s="6">
        <v>0</v>
      </c>
      <c r="D40" s="3">
        <v>890</v>
      </c>
      <c r="E40" s="3">
        <v>890</v>
      </c>
      <c r="F40" s="4">
        <f t="shared" si="5"/>
        <v>0</v>
      </c>
      <c r="G40" s="5">
        <f t="shared" si="6"/>
        <v>0</v>
      </c>
    </row>
    <row r="41" spans="2:7" ht="16" thickBot="1" x14ac:dyDescent="0.25">
      <c r="B41" s="1" t="s">
        <v>20</v>
      </c>
      <c r="C41" s="6">
        <v>0</v>
      </c>
      <c r="D41" s="3">
        <v>690</v>
      </c>
      <c r="E41" s="3">
        <v>690</v>
      </c>
      <c r="F41" s="4">
        <f t="shared" si="5"/>
        <v>0</v>
      </c>
      <c r="G41" s="5">
        <f t="shared" si="6"/>
        <v>0</v>
      </c>
    </row>
    <row r="42" spans="2:7" ht="16" thickBot="1" x14ac:dyDescent="0.25">
      <c r="B42" s="30" t="s">
        <v>54</v>
      </c>
      <c r="C42" s="22"/>
      <c r="D42" s="22"/>
      <c r="E42" s="22"/>
      <c r="F42" s="22"/>
      <c r="G42" s="23"/>
    </row>
    <row r="43" spans="2:7" x14ac:dyDescent="0.2">
      <c r="B43" s="1" t="s">
        <v>32</v>
      </c>
      <c r="C43" s="6">
        <v>0</v>
      </c>
      <c r="D43" s="3">
        <v>690</v>
      </c>
      <c r="E43" s="3">
        <v>690</v>
      </c>
      <c r="F43" s="4">
        <f t="shared" ref="F43:F45" si="7">IF((D43=E43),SUM(C43*D43),"nesprávná cena")</f>
        <v>0</v>
      </c>
      <c r="G43" s="5">
        <f>SUM(F43*1.15)</f>
        <v>0</v>
      </c>
    </row>
    <row r="44" spans="2:7" x14ac:dyDescent="0.2">
      <c r="B44" s="1" t="s">
        <v>33</v>
      </c>
      <c r="C44" s="6">
        <v>0</v>
      </c>
      <c r="D44" s="3">
        <v>590</v>
      </c>
      <c r="E44" s="3">
        <v>590</v>
      </c>
      <c r="F44" s="4">
        <f t="shared" si="7"/>
        <v>0</v>
      </c>
      <c r="G44" s="5">
        <f>SUM(F44*1.15)</f>
        <v>0</v>
      </c>
    </row>
    <row r="45" spans="2:7" ht="16" thickBot="1" x14ac:dyDescent="0.25">
      <c r="B45" s="1" t="s">
        <v>34</v>
      </c>
      <c r="C45" s="6">
        <v>0</v>
      </c>
      <c r="D45" s="3">
        <v>790</v>
      </c>
      <c r="E45" s="3">
        <v>790</v>
      </c>
      <c r="F45" s="4">
        <f t="shared" si="7"/>
        <v>0</v>
      </c>
      <c r="G45" s="5">
        <f>SUM(F45*1.15)</f>
        <v>0</v>
      </c>
    </row>
    <row r="46" spans="2:7" ht="16" thickBot="1" x14ac:dyDescent="0.25">
      <c r="B46" s="31" t="s">
        <v>30</v>
      </c>
      <c r="C46" s="20"/>
      <c r="D46" s="20"/>
      <c r="E46" s="20"/>
      <c r="F46" s="20"/>
      <c r="G46" s="21"/>
    </row>
    <row r="47" spans="2:7" ht="16" thickBot="1" x14ac:dyDescent="0.25">
      <c r="B47" s="1" t="s">
        <v>21</v>
      </c>
      <c r="C47" s="6">
        <v>0</v>
      </c>
      <c r="D47" s="3">
        <v>15</v>
      </c>
      <c r="E47" s="3">
        <v>15</v>
      </c>
      <c r="F47" s="4">
        <f t="shared" ref="F47" si="8">IF((D47=E47),SUM(C47*D47),"nesprávná cena")</f>
        <v>0</v>
      </c>
      <c r="G47" s="5">
        <f>SUM(F47*1.15)</f>
        <v>0</v>
      </c>
    </row>
    <row r="48" spans="2:7" ht="16" thickBot="1" x14ac:dyDescent="0.25">
      <c r="B48" s="31" t="s">
        <v>22</v>
      </c>
      <c r="C48" s="20"/>
      <c r="D48" s="20"/>
      <c r="E48" s="20"/>
      <c r="F48" s="20"/>
      <c r="G48" s="21"/>
    </row>
    <row r="49" spans="2:7" x14ac:dyDescent="0.2">
      <c r="B49" s="1" t="s">
        <v>23</v>
      </c>
      <c r="C49" s="2">
        <v>0</v>
      </c>
      <c r="D49" s="3">
        <v>790</v>
      </c>
      <c r="E49" s="3">
        <v>790</v>
      </c>
      <c r="F49" s="4">
        <f t="shared" ref="F49:F52" si="9">IF((D49=E49),SUM(C49*D49),"nesprávná cena")</f>
        <v>0</v>
      </c>
      <c r="G49" s="5">
        <f>SUM(F49*1.15)</f>
        <v>0</v>
      </c>
    </row>
    <row r="50" spans="2:7" x14ac:dyDescent="0.2">
      <c r="B50" s="1" t="s">
        <v>24</v>
      </c>
      <c r="C50" s="2">
        <v>0</v>
      </c>
      <c r="D50" s="3">
        <v>790</v>
      </c>
      <c r="E50" s="3">
        <v>790</v>
      </c>
      <c r="F50" s="4">
        <f t="shared" si="9"/>
        <v>0</v>
      </c>
      <c r="G50" s="5">
        <f>SUM(F50*1.15)</f>
        <v>0</v>
      </c>
    </row>
    <row r="51" spans="2:7" x14ac:dyDescent="0.2">
      <c r="B51" s="1" t="s">
        <v>35</v>
      </c>
      <c r="C51" s="2">
        <v>0</v>
      </c>
      <c r="D51" s="3">
        <v>640</v>
      </c>
      <c r="E51" s="3">
        <v>640</v>
      </c>
      <c r="F51" s="4">
        <f t="shared" si="9"/>
        <v>0</v>
      </c>
      <c r="G51" s="5">
        <f>SUM(F51*1.15)</f>
        <v>0</v>
      </c>
    </row>
    <row r="52" spans="2:7" x14ac:dyDescent="0.2">
      <c r="B52" s="1" t="s">
        <v>36</v>
      </c>
      <c r="C52" s="2">
        <v>0</v>
      </c>
      <c r="D52" s="3">
        <v>490</v>
      </c>
      <c r="E52" s="3">
        <v>490</v>
      </c>
      <c r="F52" s="4">
        <f t="shared" si="9"/>
        <v>0</v>
      </c>
      <c r="G52" s="5">
        <f>SUM(F52*1.15)</f>
        <v>0</v>
      </c>
    </row>
    <row r="53" spans="2:7" x14ac:dyDescent="0.2">
      <c r="B53" s="1"/>
      <c r="C53" s="2"/>
      <c r="D53" s="3"/>
      <c r="E53" s="3"/>
      <c r="F53" s="13">
        <f>SUM(F5:F52)</f>
        <v>1090</v>
      </c>
      <c r="G53" s="12">
        <f>SUM(G5:G52)</f>
        <v>1253.5</v>
      </c>
    </row>
    <row r="54" spans="2:7" ht="16" thickBot="1" x14ac:dyDescent="0.25">
      <c r="B54" s="32" t="s">
        <v>31</v>
      </c>
      <c r="C54" s="33"/>
      <c r="D54" s="33"/>
      <c r="E54" s="33"/>
      <c r="F54" s="11">
        <f>IF(F53&lt;3000,$M$2,0)</f>
        <v>661.15702479338847</v>
      </c>
      <c r="G54" s="19">
        <f>IF(F54&gt;0,$L$2,0)</f>
        <v>800</v>
      </c>
    </row>
    <row r="55" spans="2:7" ht="25" thickBot="1" x14ac:dyDescent="0.25">
      <c r="B55" s="9" t="s">
        <v>25</v>
      </c>
      <c r="C55" s="7"/>
      <c r="D55" s="8"/>
      <c r="E55" s="8"/>
      <c r="F55" s="14">
        <f>F53+F54</f>
        <v>1751.1570247933885</v>
      </c>
      <c r="G55" s="10">
        <f>G53+G54</f>
        <v>2053.5</v>
      </c>
    </row>
  </sheetData>
  <sheetProtection algorithmName="SHA-512" hashValue="bx87XdC0hBgh3D0qjxkcTEOXxj5vrZDo558c2VkV0mCRT7kWI1fB4XfUBjyRttbRLHYPT7s9wxMRfg1D1UDroQ==" saltValue="SnIQ05F1ZJtIXI6xYYia2A==" spinCount="100000" sheet="1" objects="1" scenarios="1"/>
  <mergeCells count="1">
    <mergeCell ref="B2:G2"/>
  </mergeCells>
  <conditionalFormatting sqref="F27:F35">
    <cfRule type="containsText" dxfId="11" priority="1" operator="containsText" text="NELZE">
      <formula>NOT(ISERROR(SEARCH("NELZE",F27)))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M55"/>
  <sheetViews>
    <sheetView workbookViewId="0">
      <selection activeCell="D26" sqref="D26"/>
    </sheetView>
  </sheetViews>
  <sheetFormatPr baseColWidth="10" defaultColWidth="8.83203125" defaultRowHeight="15" x14ac:dyDescent="0.2"/>
  <cols>
    <col min="1" max="1" width="8.83203125" style="24"/>
    <col min="2" max="2" width="38" style="24" customWidth="1"/>
    <col min="3" max="3" width="21.5" style="24" customWidth="1"/>
    <col min="4" max="4" width="21.83203125" style="25" customWidth="1"/>
    <col min="5" max="5" width="17.6640625" style="24" customWidth="1"/>
    <col min="6" max="6" width="18.5" style="24" customWidth="1"/>
    <col min="7" max="8" width="8.83203125" style="24"/>
    <col min="9" max="10" width="11.83203125" style="24" bestFit="1" customWidth="1"/>
    <col min="11" max="11" width="12.33203125" style="24" customWidth="1"/>
    <col min="12" max="12" width="15.5" style="24" bestFit="1" customWidth="1"/>
    <col min="13" max="13" width="13.33203125" style="24" bestFit="1" customWidth="1"/>
    <col min="14" max="16384" width="8.83203125" style="24"/>
  </cols>
  <sheetData>
    <row r="1" spans="2:13" ht="16" thickBot="1" x14ac:dyDescent="0.25"/>
    <row r="2" spans="2:13" ht="30" customHeight="1" thickBot="1" x14ac:dyDescent="0.25">
      <c r="B2" s="48" t="s">
        <v>0</v>
      </c>
      <c r="C2" s="49"/>
      <c r="D2" s="49"/>
      <c r="E2" s="49"/>
      <c r="F2" s="50"/>
      <c r="G2" s="26"/>
      <c r="K2" s="28">
        <v>800</v>
      </c>
      <c r="L2" s="28">
        <f>K2/1.21</f>
        <v>661.15702479338847</v>
      </c>
    </row>
    <row r="3" spans="2:13" ht="16" thickBot="1" x14ac:dyDescent="0.25">
      <c r="B3" s="35" t="s">
        <v>55</v>
      </c>
      <c r="C3" s="36" t="s">
        <v>26</v>
      </c>
      <c r="D3" s="37" t="s">
        <v>27</v>
      </c>
      <c r="E3" s="36" t="s">
        <v>28</v>
      </c>
      <c r="F3" s="38" t="s">
        <v>29</v>
      </c>
      <c r="G3" s="27"/>
      <c r="L3" s="42" t="s">
        <v>28</v>
      </c>
      <c r="M3" s="42" t="s">
        <v>29</v>
      </c>
    </row>
    <row r="4" spans="2:13" ht="16" thickBot="1" x14ac:dyDescent="0.25">
      <c r="B4" s="31" t="s">
        <v>52</v>
      </c>
      <c r="C4" s="20"/>
      <c r="D4" s="20"/>
      <c r="E4" s="20"/>
      <c r="F4" s="21"/>
      <c r="G4" s="27"/>
      <c r="K4" s="24" t="s">
        <v>58</v>
      </c>
      <c r="L4" s="43">
        <f>'CATERING nabídka'!E55</f>
        <v>661.15702479338847</v>
      </c>
      <c r="M4" s="43">
        <f>'CATERING nabídka'!F55</f>
        <v>800</v>
      </c>
    </row>
    <row r="5" spans="2:13" x14ac:dyDescent="0.2">
      <c r="B5" s="1" t="s">
        <v>1</v>
      </c>
      <c r="C5" s="2">
        <f>'CATERING nabídka'!C5</f>
        <v>0</v>
      </c>
      <c r="D5" s="41">
        <v>690</v>
      </c>
      <c r="E5" s="4">
        <f>IF((D5=List1!D5),SUM(C5*D5),"nesprávná cena")</f>
        <v>0</v>
      </c>
      <c r="F5" s="5">
        <f>SUM(E5*1.15)</f>
        <v>0</v>
      </c>
      <c r="K5" s="24" t="s">
        <v>59</v>
      </c>
      <c r="L5" s="43">
        <f>E55</f>
        <v>661.15702479338847</v>
      </c>
      <c r="M5" s="43">
        <f>F55</f>
        <v>800</v>
      </c>
    </row>
    <row r="6" spans="2:13" x14ac:dyDescent="0.2">
      <c r="B6" s="1" t="s">
        <v>2</v>
      </c>
      <c r="C6" s="2">
        <f>'CATERING nabídka'!C6</f>
        <v>0</v>
      </c>
      <c r="D6" s="41">
        <v>690</v>
      </c>
      <c r="E6" s="4">
        <f>IF((D6=List1!D6),SUM(C6*D6),"nesprávná cena")</f>
        <v>0</v>
      </c>
      <c r="F6" s="5">
        <f t="shared" ref="F6:F8" si="0">SUM(E6*1.15)</f>
        <v>0</v>
      </c>
    </row>
    <row r="7" spans="2:13" x14ac:dyDescent="0.2">
      <c r="B7" s="1" t="s">
        <v>3</v>
      </c>
      <c r="C7" s="2">
        <f>'CATERING nabídka'!C7</f>
        <v>0</v>
      </c>
      <c r="D7" s="41">
        <v>690</v>
      </c>
      <c r="E7" s="4">
        <f>IF((D7=List1!D7),SUM(C7*D7),"nesprávná cena")</f>
        <v>0</v>
      </c>
      <c r="F7" s="5">
        <f t="shared" si="0"/>
        <v>0</v>
      </c>
    </row>
    <row r="8" spans="2:13" ht="16" thickBot="1" x14ac:dyDescent="0.25">
      <c r="B8" s="1" t="s">
        <v>4</v>
      </c>
      <c r="C8" s="2">
        <f>'CATERING nabídka'!C8</f>
        <v>0</v>
      </c>
      <c r="D8" s="41">
        <v>790</v>
      </c>
      <c r="E8" s="4">
        <f>IF((D8=List1!D8),SUM(C8*D8),"nesprávná cena")</f>
        <v>0</v>
      </c>
      <c r="F8" s="5">
        <f t="shared" si="0"/>
        <v>0</v>
      </c>
      <c r="K8" s="44" t="s">
        <v>60</v>
      </c>
      <c r="L8" s="43">
        <f>L5-L4</f>
        <v>0</v>
      </c>
      <c r="M8" s="43">
        <f>M5-M4</f>
        <v>0</v>
      </c>
    </row>
    <row r="9" spans="2:13" ht="16" thickBot="1" x14ac:dyDescent="0.25">
      <c r="B9" s="31" t="s">
        <v>51</v>
      </c>
      <c r="C9" s="20"/>
      <c r="D9" s="20"/>
      <c r="E9" s="20"/>
      <c r="F9" s="21"/>
    </row>
    <row r="10" spans="2:13" ht="16" thickBot="1" x14ac:dyDescent="0.25">
      <c r="B10" s="15" t="s">
        <v>5</v>
      </c>
      <c r="C10" s="2">
        <f>'CATERING nabídka'!C10</f>
        <v>0</v>
      </c>
      <c r="D10" s="17">
        <v>790</v>
      </c>
      <c r="E10" s="4">
        <f>IF((D10=List1!D10),SUM(C10*D10),"nesprávná cena")</f>
        <v>0</v>
      </c>
      <c r="F10" s="18">
        <f t="shared" ref="F10:F20" si="1">SUM(E10*1.15)</f>
        <v>0</v>
      </c>
      <c r="K10" s="45" t="s">
        <v>58</v>
      </c>
      <c r="L10" s="46" t="str">
        <f>IF(SUM(L8:M8=0),"PROŠEL","JE ZLODĚJ!")</f>
        <v>PROŠEL</v>
      </c>
    </row>
    <row r="11" spans="2:13" x14ac:dyDescent="0.2">
      <c r="B11" s="1" t="s">
        <v>6</v>
      </c>
      <c r="C11" s="2">
        <f>'CATERING nabídka'!C11</f>
        <v>0</v>
      </c>
      <c r="D11" s="3">
        <v>890</v>
      </c>
      <c r="E11" s="4">
        <f>IF((D11=List1!D11),SUM(C11*D11),"nesprávná cena")</f>
        <v>0</v>
      </c>
      <c r="F11" s="5">
        <f t="shared" si="1"/>
        <v>0</v>
      </c>
    </row>
    <row r="12" spans="2:13" x14ac:dyDescent="0.2">
      <c r="B12" s="1" t="s">
        <v>7</v>
      </c>
      <c r="C12" s="2">
        <f>'CATERING nabídka'!C12</f>
        <v>0</v>
      </c>
      <c r="D12" s="3">
        <v>890</v>
      </c>
      <c r="E12" s="4">
        <f>IF((D12=List1!D12),SUM(C12*D12),"nesprávná cena")</f>
        <v>0</v>
      </c>
      <c r="F12" s="5">
        <f t="shared" si="1"/>
        <v>0</v>
      </c>
      <c r="K12" s="47" t="s">
        <v>61</v>
      </c>
    </row>
    <row r="13" spans="2:13" x14ac:dyDescent="0.2">
      <c r="B13" s="1" t="s">
        <v>8</v>
      </c>
      <c r="C13" s="2">
        <f>'CATERING nabídka'!C13</f>
        <v>0</v>
      </c>
      <c r="D13" s="3">
        <v>1290</v>
      </c>
      <c r="E13" s="4">
        <f>IF((D13=List1!D13),SUM(C13*D13),"nesprávná cena")</f>
        <v>0</v>
      </c>
      <c r="F13" s="5">
        <f t="shared" si="1"/>
        <v>0</v>
      </c>
    </row>
    <row r="14" spans="2:13" x14ac:dyDescent="0.2">
      <c r="B14" s="1" t="s">
        <v>9</v>
      </c>
      <c r="C14" s="2">
        <f>'CATERING nabídka'!C14</f>
        <v>0</v>
      </c>
      <c r="D14" s="3">
        <v>890</v>
      </c>
      <c r="E14" s="4">
        <f>IF((D14=List1!D14),SUM(C14*D14),"nesprávná cena")</f>
        <v>0</v>
      </c>
      <c r="F14" s="5">
        <f t="shared" si="1"/>
        <v>0</v>
      </c>
    </row>
    <row r="15" spans="2:13" x14ac:dyDescent="0.2">
      <c r="B15" s="1" t="s">
        <v>10</v>
      </c>
      <c r="C15" s="2">
        <f>'CATERING nabídka'!C15</f>
        <v>0</v>
      </c>
      <c r="D15" s="3">
        <v>990</v>
      </c>
      <c r="E15" s="4">
        <f>IF((D15=List1!D15),SUM(C15*D15),"nesprávná cena")</f>
        <v>0</v>
      </c>
      <c r="F15" s="5">
        <f t="shared" si="1"/>
        <v>0</v>
      </c>
    </row>
    <row r="16" spans="2:13" x14ac:dyDescent="0.2">
      <c r="B16" s="1" t="s">
        <v>11</v>
      </c>
      <c r="C16" s="2">
        <f>'CATERING nabídka'!C16</f>
        <v>0</v>
      </c>
      <c r="D16" s="3">
        <v>790</v>
      </c>
      <c r="E16" s="4">
        <f>IF((D16=List1!D16),SUM(C16*D16),"nesprávná cena")</f>
        <v>0</v>
      </c>
      <c r="F16" s="5">
        <f t="shared" si="1"/>
        <v>0</v>
      </c>
    </row>
    <row r="17" spans="2:10" x14ac:dyDescent="0.2">
      <c r="B17" s="1" t="s">
        <v>12</v>
      </c>
      <c r="C17" s="2">
        <f>'CATERING nabídka'!C17</f>
        <v>0</v>
      </c>
      <c r="D17" s="3">
        <v>790</v>
      </c>
      <c r="E17" s="4">
        <f>IF((D17=List1!D17),SUM(C17*D17),"nesprávná cena")</f>
        <v>0</v>
      </c>
      <c r="F17" s="5">
        <f t="shared" si="1"/>
        <v>0</v>
      </c>
      <c r="I17" s="29"/>
      <c r="J17" s="29"/>
    </row>
    <row r="18" spans="2:10" x14ac:dyDescent="0.2">
      <c r="B18" s="1" t="s">
        <v>13</v>
      </c>
      <c r="C18" s="2">
        <f>'CATERING nabídka'!C18</f>
        <v>0</v>
      </c>
      <c r="D18" s="3">
        <v>790</v>
      </c>
      <c r="E18" s="4">
        <f>IF((D18=List1!D18),SUM(C18*D18),"nesprávná cena")</f>
        <v>0</v>
      </c>
      <c r="F18" s="5">
        <f t="shared" si="1"/>
        <v>0</v>
      </c>
    </row>
    <row r="19" spans="2:10" x14ac:dyDescent="0.2">
      <c r="B19" s="1" t="s">
        <v>14</v>
      </c>
      <c r="C19" s="2">
        <f>'CATERING nabídka'!C19</f>
        <v>0</v>
      </c>
      <c r="D19" s="3">
        <v>790</v>
      </c>
      <c r="E19" s="4">
        <f>IF((D19=List1!D19),SUM(C19*D19),"nesprávná cena")</f>
        <v>0</v>
      </c>
      <c r="F19" s="5">
        <f t="shared" si="1"/>
        <v>0</v>
      </c>
    </row>
    <row r="20" spans="2:10" ht="16" thickBot="1" x14ac:dyDescent="0.25">
      <c r="B20" s="1" t="s">
        <v>15</v>
      </c>
      <c r="C20" s="2">
        <f>'CATERING nabídka'!C20</f>
        <v>0</v>
      </c>
      <c r="D20" s="3">
        <v>1090</v>
      </c>
      <c r="E20" s="4">
        <f>IF((D20=List1!D20),SUM(C20*D20),"nesprávná cena")</f>
        <v>0</v>
      </c>
      <c r="F20" s="5">
        <f t="shared" si="1"/>
        <v>0</v>
      </c>
    </row>
    <row r="21" spans="2:10" ht="16" thickBot="1" x14ac:dyDescent="0.25">
      <c r="B21" s="31" t="s">
        <v>50</v>
      </c>
      <c r="C21" s="20"/>
      <c r="D21" s="20"/>
      <c r="E21" s="20"/>
      <c r="F21" s="21"/>
    </row>
    <row r="22" spans="2:10" x14ac:dyDescent="0.2">
      <c r="B22" s="1" t="s">
        <v>37</v>
      </c>
      <c r="C22" s="2">
        <f>'CATERING nabídka'!C22</f>
        <v>0</v>
      </c>
      <c r="D22" s="3">
        <v>990</v>
      </c>
      <c r="E22" s="4">
        <f>IF((D22=List1!D22),SUM(C22*D22),"nesprávná cena")</f>
        <v>0</v>
      </c>
      <c r="F22" s="5">
        <f>SUM(E22*1.15)</f>
        <v>0</v>
      </c>
    </row>
    <row r="23" spans="2:10" x14ac:dyDescent="0.2">
      <c r="B23" s="1" t="s">
        <v>38</v>
      </c>
      <c r="C23" s="2">
        <f>'CATERING nabídka'!C23</f>
        <v>0</v>
      </c>
      <c r="D23" s="3">
        <v>990</v>
      </c>
      <c r="E23" s="4">
        <f>IF((D23=List1!D23),SUM(C23*D23),"nesprávná cena")</f>
        <v>0</v>
      </c>
      <c r="F23" s="5">
        <f>SUM(E23*1.15)</f>
        <v>0</v>
      </c>
    </row>
    <row r="24" spans="2:10" x14ac:dyDescent="0.2">
      <c r="B24" s="1" t="s">
        <v>39</v>
      </c>
      <c r="C24" s="2">
        <f>'CATERING nabídka'!C24</f>
        <v>0</v>
      </c>
      <c r="D24" s="3">
        <v>790</v>
      </c>
      <c r="E24" s="4">
        <f>IF((D24=List1!D24),SUM(C24*D24),"nesprávná cena")</f>
        <v>0</v>
      </c>
      <c r="F24" s="5">
        <f>SUM(E24*1.15)</f>
        <v>0</v>
      </c>
    </row>
    <row r="25" spans="2:10" ht="16" thickBot="1" x14ac:dyDescent="0.25">
      <c r="B25" s="1" t="s">
        <v>40</v>
      </c>
      <c r="C25" s="2">
        <f>'CATERING nabídka'!C25</f>
        <v>0</v>
      </c>
      <c r="D25" s="3">
        <v>890</v>
      </c>
      <c r="E25" s="4">
        <f>IF((D25=List1!D25),SUM(C25*D25),"nesprávná cena")</f>
        <v>0</v>
      </c>
      <c r="F25" s="5">
        <f>SUM(E25*1.15)</f>
        <v>0</v>
      </c>
    </row>
    <row r="26" spans="2:10" ht="16" thickBot="1" x14ac:dyDescent="0.25">
      <c r="B26" s="30" t="s">
        <v>56</v>
      </c>
      <c r="C26" s="22"/>
      <c r="D26" s="34"/>
      <c r="E26" s="22"/>
      <c r="F26" s="23"/>
    </row>
    <row r="27" spans="2:10" x14ac:dyDescent="0.2">
      <c r="B27" s="1" t="s">
        <v>41</v>
      </c>
      <c r="C27" s="2">
        <f>'CATERING nabídka'!C27</f>
        <v>0</v>
      </c>
      <c r="D27" s="3">
        <v>19</v>
      </c>
      <c r="E27" s="39">
        <f>IF(AND(C27&gt;0,C27&lt;10,D27=List1!D27),"NELZE (min. 10 ks)",C27*D27)</f>
        <v>0</v>
      </c>
      <c r="F27" s="5">
        <f>IF(E27="NELZE (min. 10 ks)",0,E27*1.15)</f>
        <v>0</v>
      </c>
    </row>
    <row r="28" spans="2:10" x14ac:dyDescent="0.2">
      <c r="B28" s="1" t="s">
        <v>42</v>
      </c>
      <c r="C28" s="2">
        <f>'CATERING nabídka'!C28</f>
        <v>0</v>
      </c>
      <c r="D28" s="3">
        <v>19</v>
      </c>
      <c r="E28" s="39">
        <f>IF(AND(C28&gt;0,C28&lt;10,D28=List1!D28),"NELZE (min. 10 ks)",C28*D28)</f>
        <v>0</v>
      </c>
      <c r="F28" s="5">
        <f>IF(E28="NELZE (min. 10 ks)",0,E28*1.15)</f>
        <v>0</v>
      </c>
      <c r="I28" s="40"/>
    </row>
    <row r="29" spans="2:10" x14ac:dyDescent="0.2">
      <c r="B29" s="1" t="s">
        <v>43</v>
      </c>
      <c r="C29" s="2">
        <f>'CATERING nabídka'!C29</f>
        <v>0</v>
      </c>
      <c r="D29" s="3">
        <v>19</v>
      </c>
      <c r="E29" s="39">
        <f>IF(AND(C29&gt;0,C29&lt;10,D29=List1!D29),"NELZE (min. 10 ks)",C29*D29)</f>
        <v>0</v>
      </c>
      <c r="F29" s="5">
        <f t="shared" ref="F29:F35" si="2">IF(E29="NELZE (min. 10 ks)",0,E29*1.15)</f>
        <v>0</v>
      </c>
    </row>
    <row r="30" spans="2:10" x14ac:dyDescent="0.2">
      <c r="B30" s="1" t="s">
        <v>44</v>
      </c>
      <c r="C30" s="2">
        <f>'CATERING nabídka'!C30</f>
        <v>0</v>
      </c>
      <c r="D30" s="3">
        <v>19</v>
      </c>
      <c r="E30" s="39">
        <f>IF(AND(C30&gt;0,C30&lt;10,D30=List1!D30),"NELZE (min. 10 ks)",C30*D30)</f>
        <v>0</v>
      </c>
      <c r="F30" s="5">
        <f t="shared" si="2"/>
        <v>0</v>
      </c>
    </row>
    <row r="31" spans="2:10" x14ac:dyDescent="0.2">
      <c r="B31" s="1" t="s">
        <v>45</v>
      </c>
      <c r="C31" s="2">
        <f>'CATERING nabídka'!C31</f>
        <v>0</v>
      </c>
      <c r="D31" s="3">
        <v>19</v>
      </c>
      <c r="E31" s="39">
        <f>IF(AND(C31&gt;0,C31&lt;10,D31=List1!D31),"NELZE (min. 10 ks)",C31*D31)</f>
        <v>0</v>
      </c>
      <c r="F31" s="5">
        <f t="shared" si="2"/>
        <v>0</v>
      </c>
    </row>
    <row r="32" spans="2:10" x14ac:dyDescent="0.2">
      <c r="B32" s="1" t="s">
        <v>46</v>
      </c>
      <c r="C32" s="2">
        <f>'CATERING nabídka'!C32</f>
        <v>0</v>
      </c>
      <c r="D32" s="3">
        <v>19</v>
      </c>
      <c r="E32" s="39">
        <f>IF(AND(C32&gt;0,C32&lt;10,D32=List1!D32),"NELZE (min. 10 ks)",C32*D32)</f>
        <v>0</v>
      </c>
      <c r="F32" s="5">
        <f t="shared" si="2"/>
        <v>0</v>
      </c>
    </row>
    <row r="33" spans="2:6" x14ac:dyDescent="0.2">
      <c r="B33" s="1" t="s">
        <v>47</v>
      </c>
      <c r="C33" s="2">
        <f>'CATERING nabídka'!C33</f>
        <v>0</v>
      </c>
      <c r="D33" s="3">
        <v>19</v>
      </c>
      <c r="E33" s="39">
        <f>IF(AND(C33&gt;0,C33&lt;10,D33=List1!D33),"NELZE (min. 10 ks)",C33*D33)</f>
        <v>0</v>
      </c>
      <c r="F33" s="5">
        <f t="shared" si="2"/>
        <v>0</v>
      </c>
    </row>
    <row r="34" spans="2:6" x14ac:dyDescent="0.2">
      <c r="B34" s="1" t="s">
        <v>48</v>
      </c>
      <c r="C34" s="2">
        <f>'CATERING nabídka'!C34</f>
        <v>0</v>
      </c>
      <c r="D34" s="3">
        <v>19</v>
      </c>
      <c r="E34" s="39">
        <f>IF(AND(C34&gt;0,C34&lt;10,D34=List1!D34),"NELZE (min. 10 ks)",C34*D34)</f>
        <v>0</v>
      </c>
      <c r="F34" s="5">
        <f t="shared" si="2"/>
        <v>0</v>
      </c>
    </row>
    <row r="35" spans="2:6" ht="16" thickBot="1" x14ac:dyDescent="0.25">
      <c r="B35" s="1" t="s">
        <v>49</v>
      </c>
      <c r="C35" s="2">
        <f>'CATERING nabídka'!C35</f>
        <v>0</v>
      </c>
      <c r="D35" s="3">
        <v>19</v>
      </c>
      <c r="E35" s="39">
        <f>IF(AND(C35&gt;0,C35&lt;10,D35=List1!D35),"NELZE (min. 10 ks)",C35*D35)</f>
        <v>0</v>
      </c>
      <c r="F35" s="5">
        <f t="shared" si="2"/>
        <v>0</v>
      </c>
    </row>
    <row r="36" spans="2:6" ht="16" thickBot="1" x14ac:dyDescent="0.25">
      <c r="B36" s="30" t="s">
        <v>53</v>
      </c>
      <c r="C36" s="22"/>
      <c r="D36" s="22"/>
      <c r="E36" s="22"/>
      <c r="F36" s="23"/>
    </row>
    <row r="37" spans="2:6" x14ac:dyDescent="0.2">
      <c r="B37" s="1" t="s">
        <v>16</v>
      </c>
      <c r="C37" s="2">
        <f>'CATERING nabídka'!C37</f>
        <v>0</v>
      </c>
      <c r="D37" s="3">
        <v>3740</v>
      </c>
      <c r="E37" s="4">
        <f>IF((D37=List1!D37),SUM(C37*D37),"nesprávná cena")</f>
        <v>0</v>
      </c>
      <c r="F37" s="5">
        <f t="shared" ref="F37:F41" si="3">SUM(E37*1.15)</f>
        <v>0</v>
      </c>
    </row>
    <row r="38" spans="2:6" ht="15" customHeight="1" x14ac:dyDescent="0.2">
      <c r="B38" s="1" t="s">
        <v>17</v>
      </c>
      <c r="C38" s="2">
        <f>'CATERING nabídka'!C38</f>
        <v>0</v>
      </c>
      <c r="D38" s="3">
        <v>990</v>
      </c>
      <c r="E38" s="4">
        <f>IF((D38=List1!D38),SUM(C38*D38),"nesprávná cena")</f>
        <v>0</v>
      </c>
      <c r="F38" s="5">
        <f t="shared" si="3"/>
        <v>0</v>
      </c>
    </row>
    <row r="39" spans="2:6" x14ac:dyDescent="0.2">
      <c r="B39" s="1" t="s">
        <v>18</v>
      </c>
      <c r="C39" s="2">
        <f>'CATERING nabídka'!C39</f>
        <v>0</v>
      </c>
      <c r="D39" s="3">
        <v>990</v>
      </c>
      <c r="E39" s="4">
        <f>IF((D39=List1!D39),SUM(C39*D39),"nesprávná cena")</f>
        <v>0</v>
      </c>
      <c r="F39" s="5">
        <f t="shared" si="3"/>
        <v>0</v>
      </c>
    </row>
    <row r="40" spans="2:6" x14ac:dyDescent="0.2">
      <c r="B40" s="1" t="s">
        <v>19</v>
      </c>
      <c r="C40" s="2">
        <f>'CATERING nabídka'!C40</f>
        <v>0</v>
      </c>
      <c r="D40" s="3">
        <v>890</v>
      </c>
      <c r="E40" s="4">
        <f>IF((D40=List1!D40),SUM(C40*D40),"nesprávná cena")</f>
        <v>0</v>
      </c>
      <c r="F40" s="5">
        <f t="shared" si="3"/>
        <v>0</v>
      </c>
    </row>
    <row r="41" spans="2:6" ht="16" thickBot="1" x14ac:dyDescent="0.25">
      <c r="B41" s="1" t="s">
        <v>20</v>
      </c>
      <c r="C41" s="2">
        <f>'CATERING nabídka'!C41</f>
        <v>0</v>
      </c>
      <c r="D41" s="3">
        <v>690</v>
      </c>
      <c r="E41" s="4">
        <f>IF((D41=List1!D41),SUM(C41*D41),"nesprávná cena")</f>
        <v>0</v>
      </c>
      <c r="F41" s="5">
        <f t="shared" si="3"/>
        <v>0</v>
      </c>
    </row>
    <row r="42" spans="2:6" ht="16" thickBot="1" x14ac:dyDescent="0.25">
      <c r="B42" s="30" t="s">
        <v>54</v>
      </c>
      <c r="C42" s="22"/>
      <c r="D42" s="22"/>
      <c r="E42" s="22"/>
      <c r="F42" s="23"/>
    </row>
    <row r="43" spans="2:6" x14ac:dyDescent="0.2">
      <c r="B43" s="1" t="s">
        <v>32</v>
      </c>
      <c r="C43" s="2">
        <f>'CATERING nabídka'!C43</f>
        <v>0</v>
      </c>
      <c r="D43" s="3">
        <v>690</v>
      </c>
      <c r="E43" s="4">
        <f>IF((D43=List1!D43),SUM(C43*D43),"nesprávná cena")</f>
        <v>0</v>
      </c>
      <c r="F43" s="5">
        <f>SUM(E43*1.15)</f>
        <v>0</v>
      </c>
    </row>
    <row r="44" spans="2:6" x14ac:dyDescent="0.2">
      <c r="B44" s="1" t="s">
        <v>33</v>
      </c>
      <c r="C44" s="2">
        <f>'CATERING nabídka'!C44</f>
        <v>0</v>
      </c>
      <c r="D44" s="3">
        <v>590</v>
      </c>
      <c r="E44" s="4">
        <f>IF((D44=List1!D44),SUM(C44*D44),"nesprávná cena")</f>
        <v>0</v>
      </c>
      <c r="F44" s="5">
        <f>SUM(E44*1.15)</f>
        <v>0</v>
      </c>
    </row>
    <row r="45" spans="2:6" ht="16" thickBot="1" x14ac:dyDescent="0.25">
      <c r="B45" s="1" t="s">
        <v>34</v>
      </c>
      <c r="C45" s="2">
        <f>'CATERING nabídka'!C45</f>
        <v>0</v>
      </c>
      <c r="D45" s="3">
        <v>790</v>
      </c>
      <c r="E45" s="4">
        <f>IF((D45=List1!D45),SUM(C45*D45),"nesprávná cena")</f>
        <v>0</v>
      </c>
      <c r="F45" s="5">
        <f>SUM(E45*1.15)</f>
        <v>0</v>
      </c>
    </row>
    <row r="46" spans="2:6" ht="16" thickBot="1" x14ac:dyDescent="0.25">
      <c r="B46" s="31" t="s">
        <v>30</v>
      </c>
      <c r="C46" s="20"/>
      <c r="D46" s="20"/>
      <c r="E46" s="20"/>
      <c r="F46" s="21"/>
    </row>
    <row r="47" spans="2:6" ht="16" thickBot="1" x14ac:dyDescent="0.25">
      <c r="B47" s="1" t="s">
        <v>21</v>
      </c>
      <c r="C47" s="2">
        <f>'CATERING nabídka'!C47</f>
        <v>0</v>
      </c>
      <c r="D47" s="3">
        <v>15</v>
      </c>
      <c r="E47" s="4">
        <f>IF((D47=List1!D47),SUM(C47*D47),"nesprávná cena")</f>
        <v>0</v>
      </c>
      <c r="F47" s="5">
        <f>SUM(E47*1.15)</f>
        <v>0</v>
      </c>
    </row>
    <row r="48" spans="2:6" ht="16" thickBot="1" x14ac:dyDescent="0.25">
      <c r="B48" s="31" t="s">
        <v>22</v>
      </c>
      <c r="C48" s="20"/>
      <c r="D48" s="20"/>
      <c r="E48" s="20"/>
      <c r="F48" s="21"/>
    </row>
    <row r="49" spans="2:6" x14ac:dyDescent="0.2">
      <c r="B49" s="1" t="s">
        <v>23</v>
      </c>
      <c r="C49" s="2">
        <f>'CATERING nabídka'!C49</f>
        <v>0</v>
      </c>
      <c r="D49" s="3">
        <v>790</v>
      </c>
      <c r="E49" s="4">
        <f>IF((D49=List1!D49),SUM(C49*D49),"nesprávná cena")</f>
        <v>0</v>
      </c>
      <c r="F49" s="5">
        <f>SUM(E49*1.15)</f>
        <v>0</v>
      </c>
    </row>
    <row r="50" spans="2:6" x14ac:dyDescent="0.2">
      <c r="B50" s="1" t="s">
        <v>24</v>
      </c>
      <c r="C50" s="2">
        <f>'CATERING nabídka'!C50</f>
        <v>0</v>
      </c>
      <c r="D50" s="3">
        <v>790</v>
      </c>
      <c r="E50" s="4">
        <f>IF((D50=List1!D50),SUM(C50*D50),"nesprávná cena")</f>
        <v>0</v>
      </c>
      <c r="F50" s="5">
        <f>SUM(E50*1.15)</f>
        <v>0</v>
      </c>
    </row>
    <row r="51" spans="2:6" x14ac:dyDescent="0.2">
      <c r="B51" s="1" t="s">
        <v>35</v>
      </c>
      <c r="C51" s="2">
        <f>'CATERING nabídka'!C51</f>
        <v>0</v>
      </c>
      <c r="D51" s="3">
        <v>640</v>
      </c>
      <c r="E51" s="4">
        <f>IF((D51=List1!D51),SUM(C51*D51),"nesprávná cena")</f>
        <v>0</v>
      </c>
      <c r="F51" s="5">
        <f>SUM(E51*1.15)</f>
        <v>0</v>
      </c>
    </row>
    <row r="52" spans="2:6" x14ac:dyDescent="0.2">
      <c r="B52" s="1" t="s">
        <v>36</v>
      </c>
      <c r="C52" s="2">
        <f>'CATERING nabídka'!C52</f>
        <v>0</v>
      </c>
      <c r="D52" s="3">
        <v>490</v>
      </c>
      <c r="E52" s="4">
        <f>IF((D52=List1!D52),SUM(C52*D52),"nesprávná cena")</f>
        <v>0</v>
      </c>
      <c r="F52" s="5">
        <f>SUM(E52*1.15)</f>
        <v>0</v>
      </c>
    </row>
    <row r="53" spans="2:6" x14ac:dyDescent="0.2">
      <c r="B53" s="1"/>
      <c r="C53" s="2"/>
      <c r="D53" s="3"/>
      <c r="E53" s="13">
        <f>SUM(E5:E52)</f>
        <v>0</v>
      </c>
      <c r="F53" s="12">
        <f>SUM(F5:F52)</f>
        <v>0</v>
      </c>
    </row>
    <row r="54" spans="2:6" ht="16" thickBot="1" x14ac:dyDescent="0.25">
      <c r="B54" s="32" t="s">
        <v>31</v>
      </c>
      <c r="C54" s="33"/>
      <c r="D54" s="33"/>
      <c r="E54" s="11">
        <f>IF(E53&lt;3000,$L$2,0)</f>
        <v>661.15702479338847</v>
      </c>
      <c r="F54" s="19">
        <f>IF(E54&gt;0,$K$2,0)</f>
        <v>800</v>
      </c>
    </row>
    <row r="55" spans="2:6" ht="25" thickBot="1" x14ac:dyDescent="0.25">
      <c r="B55" s="9" t="s">
        <v>25</v>
      </c>
      <c r="C55" s="7"/>
      <c r="D55" s="8"/>
      <c r="E55" s="14">
        <f>E53+E54</f>
        <v>661.15702479338847</v>
      </c>
      <c r="F55" s="10">
        <f>F53+F54</f>
        <v>800</v>
      </c>
    </row>
  </sheetData>
  <sheetProtection algorithmName="SHA-512" hashValue="cEWCk8fmpCyTvoaL9K0lxAHP9T9mNezvWQsvA/FzuQ0NfKu+cCsiAcY0lPrmRS7uf/cXvr8zXSPdEAujJYxPWg==" saltValue="b218tTj8bu4MFbL8Z5Y5ZQ==" spinCount="100000" sheet="1" objects="1" scenarios="1"/>
  <mergeCells count="1">
    <mergeCell ref="B2:F2"/>
  </mergeCells>
  <conditionalFormatting sqref="L10">
    <cfRule type="containsText" dxfId="10" priority="11" operator="containsText" text="PROŠEL">
      <formula>NOT(ISERROR(SEARCH("PROŠEL",L10)))</formula>
    </cfRule>
    <cfRule type="containsText" dxfId="9" priority="10" operator="containsText" text="JE ZLODĚJ!">
      <formula>NOT(ISERROR(SEARCH("JE ZLODĚJ!",L10)))</formula>
    </cfRule>
  </conditionalFormatting>
  <conditionalFormatting sqref="E5">
    <cfRule type="containsText" dxfId="8" priority="9" operator="containsText" text="nesprávná cena">
      <formula>NOT(ISERROR(SEARCH("nesprávná cena",E5)))</formula>
    </cfRule>
  </conditionalFormatting>
  <conditionalFormatting sqref="E6:E8">
    <cfRule type="containsText" dxfId="7" priority="8" operator="containsText" text="nesprávná cena">
      <formula>NOT(ISERROR(SEARCH("nesprávná cena",E6)))</formula>
    </cfRule>
  </conditionalFormatting>
  <conditionalFormatting sqref="E10:E20">
    <cfRule type="containsText" dxfId="6" priority="7" operator="containsText" text="nesprávná cena">
      <formula>NOT(ISERROR(SEARCH("nesprávná cena",E10)))</formula>
    </cfRule>
  </conditionalFormatting>
  <conditionalFormatting sqref="E22:E25">
    <cfRule type="containsText" dxfId="5" priority="6" operator="containsText" text="nesprávná cena">
      <formula>NOT(ISERROR(SEARCH("nesprávná cena",E22)))</formula>
    </cfRule>
  </conditionalFormatting>
  <conditionalFormatting sqref="E37:E41">
    <cfRule type="containsText" dxfId="4" priority="5" operator="containsText" text="nesprávná cena">
      <formula>NOT(ISERROR(SEARCH("nesprávná cena",E37)))</formula>
    </cfRule>
  </conditionalFormatting>
  <conditionalFormatting sqref="E43:E45">
    <cfRule type="containsText" dxfId="3" priority="4" operator="containsText" text="nesprávná cena">
      <formula>NOT(ISERROR(SEARCH("nesprávná cena",E43)))</formula>
    </cfRule>
  </conditionalFormatting>
  <conditionalFormatting sqref="E47">
    <cfRule type="containsText" dxfId="2" priority="3" operator="containsText" text="nesprávná cena">
      <formula>NOT(ISERROR(SEARCH("nesprávná cena",E47)))</formula>
    </cfRule>
  </conditionalFormatting>
  <conditionalFormatting sqref="E49:E52">
    <cfRule type="containsText" dxfId="1" priority="2" operator="containsText" text="nesprávná cena">
      <formula>NOT(ISERROR(SEARCH("nesprávná cena",E49)))</formula>
    </cfRule>
  </conditionalFormatting>
  <conditionalFormatting sqref="E27:E35">
    <cfRule type="containsText" dxfId="0" priority="1" operator="containsText" text="NELZE">
      <formula>NOT(ISERROR(SEARCH("NELZE",E27)))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CATERING nabídka</vt:lpstr>
      <vt:lpstr>List1</vt:lpstr>
      <vt:lpstr>Baricheck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Mára</dc:creator>
  <cp:lastModifiedBy>Microsoft Office User</cp:lastModifiedBy>
  <dcterms:created xsi:type="dcterms:W3CDTF">2015-05-25T15:49:18Z</dcterms:created>
  <dcterms:modified xsi:type="dcterms:W3CDTF">2019-03-12T13:11:23Z</dcterms:modified>
</cp:coreProperties>
</file>